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30001384\Downloads\"/>
    </mc:Choice>
  </mc:AlternateContent>
  <xr:revisionPtr revIDLastSave="0" documentId="13_ncr:1_{7583CD1B-DA4C-4B5D-BD93-D5F8E5395418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FOMO Calculator" sheetId="2" r:id="rId1"/>
    <sheet name="SCENARIOS" sheetId="3" state="hidden" r:id="rId2"/>
  </sheets>
  <definedNames>
    <definedName name="_xlnm.Print_Area" localSheetId="0">'FOMO Calculator'!$A$1:$E$63</definedName>
    <definedName name="YourNumbers">'FOMO Calculator'!$D$18:$D$21,'FOMO Calculator'!$D$24:$D$30,'FOMO Calculator'!$D$33:$D$40,'FOMO Calculator'!$D$43:$D$47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C45" i="2" s="1"/>
  <c r="C39" i="2" l="1"/>
  <c r="C21" i="2"/>
  <c r="C28" i="2"/>
  <c r="C35" i="2"/>
  <c r="C40" i="2"/>
  <c r="C47" i="2"/>
  <c r="C36" i="2"/>
  <c r="C43" i="2"/>
  <c r="C27" i="2"/>
  <c r="C18" i="2"/>
  <c r="C25" i="2"/>
  <c r="C30" i="2"/>
  <c r="C37" i="2"/>
  <c r="C44" i="2"/>
  <c r="C20" i="2"/>
  <c r="C46" i="2"/>
  <c r="C24" i="2"/>
  <c r="C34" i="2"/>
  <c r="C29" i="2"/>
  <c r="C19" i="2"/>
  <c r="C26" i="2"/>
  <c r="C33" i="2"/>
  <c r="C38" i="2"/>
  <c r="C53" i="2" l="1"/>
  <c r="D53" i="2"/>
  <c r="C51" i="2"/>
  <c r="D51" i="2"/>
  <c r="C57" i="2"/>
  <c r="C54" i="2"/>
  <c r="D52" i="2"/>
  <c r="C52" i="2"/>
  <c r="D55" i="2"/>
  <c r="C55" i="2"/>
  <c r="D57" i="2" l="1"/>
  <c r="B59" i="2" s="1"/>
  <c r="D54" i="2"/>
  <c r="D56" i="2" s="1"/>
  <c r="C56" i="2"/>
</calcChain>
</file>

<file path=xl/sharedStrings.xml><?xml version="1.0" encoding="utf-8"?>
<sst xmlns="http://schemas.openxmlformats.org/spreadsheetml/2006/main" count="96" uniqueCount="82">
  <si>
    <t>FOMO Cost Calculator</t>
  </si>
  <si>
    <t xml:space="preserve">Instructions: </t>
  </si>
  <si>
    <t>2. Review each value and type what you perosnally spend/expect to spend in column D:</t>
  </si>
  <si>
    <t>3. Scroll down to see the results!</t>
  </si>
  <si>
    <t>Level:</t>
  </si>
  <si>
    <t>AA</t>
  </si>
  <si>
    <t>Season Basics</t>
  </si>
  <si>
    <t>TYPICAL Number</t>
  </si>
  <si>
    <t>Team Dues ($)</t>
  </si>
  <si>
    <t>Uniforms &amp; Apparel ($)</t>
  </si>
  <si>
    <t>Slush Fund ($)</t>
  </si>
  <si>
    <t>Spring League ($)</t>
  </si>
  <si>
    <t>Travel &amp; Tournaments</t>
  </si>
  <si>
    <t>Tournaments —  Total Count</t>
  </si>
  <si>
    <t>Tournaments — Flights Required</t>
  </si>
  <si>
    <t>Hotel Nights per Tournament</t>
  </si>
  <si>
    <t>Hotel Rate per Night ($)</t>
  </si>
  <si>
    <t>People Traveling</t>
  </si>
  <si>
    <t>Food per Person per Day ($)</t>
  </si>
  <si>
    <t>Avg Travel Cost per Tournament ($)</t>
  </si>
  <si>
    <t>Add-Ons</t>
  </si>
  <si>
    <t>Privates — Sessions per Year</t>
  </si>
  <si>
    <t>Privates — Cost per Session ($)</t>
  </si>
  <si>
    <t>Clinics — Weeks per Year</t>
  </si>
  <si>
    <t>Clinics — Cost per Week ($)</t>
  </si>
  <si>
    <t>Camps — Weeks per Year</t>
  </si>
  <si>
    <t>Camps — Cost per Week ($)</t>
  </si>
  <si>
    <t>Off-Ice — Months per Year</t>
  </si>
  <si>
    <t>Off-Ice — Cost per Month ($)</t>
  </si>
  <si>
    <t>Gear &amp; Training</t>
  </si>
  <si>
    <t>Sticks — Qty</t>
  </si>
  <si>
    <t>Sticks — Cost per Stick ($)</t>
  </si>
  <si>
    <t>Skates — Annualized Cost ($)</t>
  </si>
  <si>
    <t>Gym/Facility — Monthly ($)</t>
  </si>
  <si>
    <t>Gym/Facility — Months</t>
  </si>
  <si>
    <t>Season Totals &amp; FOMO Gauge</t>
  </si>
  <si>
    <t>Season Base Cost</t>
  </si>
  <si>
    <t>Add-Ons Total</t>
  </si>
  <si>
    <t>Gear Total</t>
  </si>
  <si>
    <t>Travel Total</t>
  </si>
  <si>
    <t>Spring League</t>
  </si>
  <si>
    <t>Total Season Cost</t>
  </si>
  <si>
    <t>FOMO Gauge (0–5)</t>
  </si>
  <si>
    <t xml:space="preserve"> </t>
  </si>
  <si>
    <t>Scenario</t>
  </si>
  <si>
    <t>Team Dues</t>
  </si>
  <si>
    <t>Uniforms</t>
  </si>
  <si>
    <t>Slush Fund</t>
  </si>
  <si>
    <t>Spring $</t>
  </si>
  <si>
    <t>Hours/Week</t>
  </si>
  <si>
    <t>Priv Sess</t>
  </si>
  <si>
    <t>Priv $/Sess</t>
  </si>
  <si>
    <t>Clin Weeks</t>
  </si>
  <si>
    <t>Clin $/Week</t>
  </si>
  <si>
    <t>Camp Weeks</t>
  </si>
  <si>
    <t>Camp $/Week</t>
  </si>
  <si>
    <t>Off-Ice Months</t>
  </si>
  <si>
    <t>Off-Ice $/Month</t>
  </si>
  <si>
    <t>Tourn Count</t>
  </si>
  <si>
    <t>Hotel Nights</t>
  </si>
  <si>
    <t>Hotel $/Night</t>
  </si>
  <si>
    <t>People</t>
  </si>
  <si>
    <t>Food $/Day</t>
  </si>
  <si>
    <t>Driving $/Tourn</t>
  </si>
  <si>
    <t>Flight Tourn</t>
  </si>
  <si>
    <t>Flight $/Person</t>
  </si>
  <si>
    <t>Sticks Qty</t>
  </si>
  <si>
    <t>$ per Stick</t>
  </si>
  <si>
    <t>Skates Annual $</t>
  </si>
  <si>
    <t>Gym Monthly $</t>
  </si>
  <si>
    <t>Gym Months</t>
  </si>
  <si>
    <t>AAA</t>
  </si>
  <si>
    <t>A</t>
  </si>
  <si>
    <t>House</t>
  </si>
  <si>
    <t>YHL/NWHL</t>
  </si>
  <si>
    <t>Learn to Play</t>
  </si>
  <si>
    <t>Bench the Hype</t>
  </si>
  <si>
    <t>1. Select your player's respective level in the drop down in row 13</t>
  </si>
  <si>
    <t>Note: This will auto populate typical values in column C</t>
  </si>
  <si>
    <t>▾ (click/tap cell to choose)</t>
  </si>
  <si>
    <t>YOUR Number (Type them in)</t>
  </si>
  <si>
    <t>YOUR Number (Totals)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</si>
</sst>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Roboto Slab"/>
    </font>
    <font>
      <b/>
      <sz val="16"/>
      <color rgb="FFFFFFFF"/>
      <name val="Roboto Slab"/>
    </font>
    <font>
      <b/>
      <sz val="11"/>
      <name val="Roboto Slab"/>
    </font>
    <font>
      <b/>
      <sz val="11"/>
      <color theme="1"/>
      <name val="Roboto Slab"/>
    </font>
    <font>
      <sz val="8"/>
      <color theme="1"/>
      <name val="Roboto Slab"/>
    </font>
    <font>
      <sz val="9"/>
      <color rgb="FF6B7280"/>
      <name val="Roboto Slab"/>
    </font>
    <font>
      <sz val="12"/>
      <color theme="10"/>
      <name val="Roboto Slab"/>
    </font>
    <font>
      <sz val="9"/>
      <color theme="1"/>
      <name val="Roboto Slab"/>
    </font>
    <font>
      <sz val="11"/>
      <name val="Roboto Slab"/>
    </font>
    <font>
      <b/>
      <u/>
      <sz val="11"/>
      <name val="Roboto Slab"/>
    </font>
    <font>
      <u/>
      <sz val="11"/>
      <name val="Roboto Slab"/>
    </font>
    <font>
      <b/>
      <i/>
      <sz val="14"/>
      <color rgb="FF555555"/>
      <name val="Roboto Slab"/>
    </font>
    <font>
      <b/>
      <sz val="12"/>
      <name val="Roboto Slab"/>
    </font>
    <font>
      <sz val="11"/>
      <color theme="1" tint="0.499984740745262"/>
      <name val="Roboto Slab"/>
    </font>
    <font>
      <u/>
      <sz val="11"/>
      <color theme="1" tint="0.499984740745262"/>
      <name val="Roboto Slab"/>
    </font>
    <font>
      <b/>
      <sz val="11"/>
      <color theme="1" tint="0.499984740745262"/>
      <name val="Roboto Slab"/>
    </font>
    <font>
      <i/>
      <sz val="9"/>
      <color theme="1"/>
      <name val="Roboto Slab"/>
    </font>
    <font>
      <b/>
      <i/>
      <sz val="14"/>
      <name val="Roboto Slab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57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D73C"/>
        <bgColor indexed="64"/>
      </patternFill>
    </fill>
    <fill>
      <patternFill patternType="solid">
        <fgColor rgb="FFCFE8FF"/>
      </patternFill>
    </fill>
    <fill>
      <patternFill patternType="solid">
        <fgColor rgb="FFFFE6E9"/>
      </patternFill>
    </fill>
    <fill>
      <patternFill patternType="solid">
        <fgColor rgb="FFD9F3F1"/>
      </patternFill>
    </fill>
    <fill>
      <patternFill patternType="solid">
        <fgColor rgb="FFE6D8F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EFB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FCD73C"/>
      </bottom>
      <diagonal/>
    </border>
    <border>
      <left/>
      <right/>
      <top/>
      <bottom style="medium">
        <color rgb="FFFCD73C"/>
      </bottom>
      <diagonal/>
    </border>
    <border>
      <left/>
      <right style="medium">
        <color indexed="64"/>
      </right>
      <top/>
      <bottom style="medium">
        <color rgb="FFFCD73C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3" borderId="0" xfId="0" applyFont="1" applyFill="1"/>
    <xf numFmtId="0" fontId="2" fillId="0" borderId="0" xfId="0" applyFont="1"/>
    <xf numFmtId="0" fontId="4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4" fillId="3" borderId="0" xfId="0" applyFont="1" applyFill="1"/>
    <xf numFmtId="0" fontId="7" fillId="0" borderId="0" xfId="0" applyFont="1"/>
    <xf numFmtId="0" fontId="8" fillId="0" borderId="0" xfId="1" applyFont="1"/>
    <xf numFmtId="0" fontId="10" fillId="0" borderId="3" xfId="0" applyFont="1" applyBorder="1"/>
    <xf numFmtId="0" fontId="2" fillId="0" borderId="3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5" fillId="3" borderId="3" xfId="0" applyFont="1" applyFill="1" applyBorder="1"/>
    <xf numFmtId="0" fontId="9" fillId="3" borderId="0" xfId="0" applyFont="1" applyFill="1"/>
    <xf numFmtId="0" fontId="2" fillId="3" borderId="4" xfId="0" applyFont="1" applyFill="1" applyBorder="1"/>
    <xf numFmtId="0" fontId="2" fillId="0" borderId="3" xfId="0" applyFont="1" applyBorder="1" applyAlignment="1">
      <alignment horizontal="left" indent="2"/>
    </xf>
    <xf numFmtId="0" fontId="5" fillId="4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0" fontId="2" fillId="0" borderId="7" xfId="0" applyFont="1" applyBorder="1"/>
    <xf numFmtId="0" fontId="11" fillId="1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6" fillId="10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10" borderId="4" xfId="0" applyFont="1" applyFill="1" applyBorder="1" applyAlignment="1">
      <alignment horizontal="center"/>
    </xf>
    <xf numFmtId="164" fontId="2" fillId="11" borderId="4" xfId="0" applyNumberFormat="1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11" borderId="7" xfId="0" applyFont="1" applyFill="1" applyBorder="1" applyAlignment="1">
      <alignment horizontal="center"/>
    </xf>
    <xf numFmtId="0" fontId="9" fillId="0" borderId="3" xfId="0" applyFont="1" applyBorder="1"/>
    <xf numFmtId="0" fontId="9" fillId="0" borderId="0" xfId="0" applyFont="1"/>
    <xf numFmtId="0" fontId="9" fillId="0" borderId="4" xfId="0" applyFont="1" applyBorder="1"/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0" fillId="0" borderId="0" xfId="0" applyFont="1"/>
    <xf numFmtId="0" fontId="19" fillId="0" borderId="9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4" fillId="10" borderId="15" xfId="0" applyFont="1" applyFill="1" applyBorder="1"/>
    <xf numFmtId="0" fontId="2" fillId="0" borderId="0" xfId="0" applyFont="1"/>
    <xf numFmtId="0" fontId="0" fillId="0" borderId="4" xfId="0" applyBorder="1"/>
    <xf numFmtId="0" fontId="3" fillId="2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4" fillId="10" borderId="8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0">
    <dxf>
      <fill>
        <patternFill patternType="solid">
          <fgColor rgb="FFFFA07A"/>
        </patternFill>
      </fill>
    </dxf>
    <dxf>
      <fill>
        <patternFill patternType="solid">
          <fgColor rgb="FFFFD699"/>
        </patternFill>
      </fill>
    </dxf>
    <dxf>
      <fill>
        <patternFill patternType="solid">
          <fgColor rgb="FFFFF2B3"/>
        </patternFill>
      </fill>
    </dxf>
    <dxf>
      <fill>
        <patternFill patternType="solid">
          <fgColor rgb="FFCDE8CF"/>
        </patternFill>
      </fill>
    </dxf>
    <dxf>
      <fill>
        <patternFill>
          <bgColor rgb="FFFF5760"/>
        </patternFill>
      </fill>
    </dxf>
    <dxf>
      <fill>
        <patternFill>
          <bgColor rgb="FFFCD73C"/>
        </patternFill>
      </fill>
    </dxf>
    <dxf>
      <fill>
        <patternFill>
          <bgColor rgb="FF3FA872"/>
        </patternFill>
      </fill>
    </dxf>
    <dxf>
      <fill>
        <patternFill>
          <bgColor rgb="FF3FA872"/>
        </patternFill>
      </fill>
    </dxf>
    <dxf>
      <fill>
        <patternFill>
          <bgColor rgb="FFFF5760"/>
        </patternFill>
      </fill>
    </dxf>
    <dxf>
      <fill>
        <patternFill>
          <bgColor rgb="FFFCD73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1068733</xdr:colOff>
      <xdr:row>59</xdr:row>
      <xdr:rowOff>27512</xdr:rowOff>
    </xdr:from>
    <xdr:ext cx="3429000" cy="571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9708" y="12543362"/>
          <a:ext cx="3429000" cy="5715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91"/>
  <sheetViews>
    <sheetView showGridLines="0" tabSelected="1" zoomScale="235" zoomScaleNormal="235" zoomScaleSheetLayoutView="145" workbookViewId="0">
      <selection activeCell="M13" sqref="M13"/>
    </sheetView>
  </sheetViews>
  <sheetFormatPr defaultRowHeight="16" x14ac:dyDescent="0.45"/>
  <cols>
    <col min="1" max="1" width="2.6328125" style="5" customWidth="1"/>
    <col min="2" max="2" width="37.453125" style="6" bestFit="1" customWidth="1"/>
    <col min="3" max="3" width="20.6328125" style="6" customWidth="1"/>
    <col min="4" max="4" width="29.1796875" style="6" bestFit="1" customWidth="1"/>
    <col min="5" max="5" width="2.6328125" style="5" customWidth="1"/>
    <col min="6" max="7" width="8.7265625" style="6" hidden="1" customWidth="1"/>
    <col min="8" max="10" width="0" style="6" hidden="1"/>
    <col min="11" max="11" width="8.7265625" style="6" customWidth="1"/>
    <col min="12" max="16384" width="8.7265625" style="6"/>
  </cols>
  <sheetData>
    <row r="1" spans="2:8" ht="14" customHeight="1" thickBot="1" x14ac:dyDescent="0.5">
      <c r="B1" s="5"/>
      <c r="C1" s="5"/>
      <c r="D1" s="5"/>
    </row>
    <row r="2" spans="2:8" ht="28" customHeight="1" thickBot="1" x14ac:dyDescent="0.5">
      <c r="B2" s="64" t="s">
        <v>0</v>
      </c>
      <c r="C2" s="65"/>
      <c r="D2" s="66"/>
    </row>
    <row r="3" spans="2:8" ht="17" customHeight="1" x14ac:dyDescent="0.45">
      <c r="B3" s="67" t="s">
        <v>1</v>
      </c>
      <c r="C3" s="65"/>
      <c r="D3" s="66"/>
    </row>
    <row r="4" spans="2:8" x14ac:dyDescent="0.45">
      <c r="B4" s="50" t="s">
        <v>77</v>
      </c>
      <c r="C4" s="51"/>
      <c r="D4" s="52"/>
    </row>
    <row r="5" spans="2:8" ht="5" customHeight="1" x14ac:dyDescent="0.45">
      <c r="B5" s="50"/>
      <c r="C5" s="51"/>
      <c r="D5" s="52"/>
    </row>
    <row r="6" spans="2:8" x14ac:dyDescent="0.45">
      <c r="B6" s="68" t="s">
        <v>78</v>
      </c>
      <c r="C6" s="51"/>
      <c r="D6" s="52"/>
    </row>
    <row r="7" spans="2:8" ht="5" customHeight="1" x14ac:dyDescent="0.45">
      <c r="B7" s="50"/>
      <c r="C7" s="51"/>
      <c r="D7" s="52"/>
    </row>
    <row r="8" spans="2:8" x14ac:dyDescent="0.45">
      <c r="B8" s="50" t="s">
        <v>2</v>
      </c>
      <c r="C8" s="51"/>
      <c r="D8" s="52"/>
    </row>
    <row r="9" spans="2:8" ht="5" customHeight="1" x14ac:dyDescent="0.45">
      <c r="B9" s="50"/>
      <c r="C9" s="51"/>
      <c r="D9" s="52"/>
    </row>
    <row r="10" spans="2:8" x14ac:dyDescent="0.45">
      <c r="B10" s="50" t="s">
        <v>3</v>
      </c>
      <c r="C10" s="51"/>
      <c r="D10" s="52"/>
    </row>
    <row r="11" spans="2:8" ht="7" customHeight="1" thickBot="1" x14ac:dyDescent="0.5">
      <c r="B11" s="46"/>
      <c r="C11" s="47"/>
      <c r="D11" s="48"/>
    </row>
    <row r="12" spans="2:8" ht="7" customHeight="1" thickBot="1" x14ac:dyDescent="0.5">
      <c r="B12" s="8"/>
      <c r="D12" s="9"/>
    </row>
    <row r="13" spans="2:8" ht="20" customHeight="1" thickBot="1" x14ac:dyDescent="0.5">
      <c r="B13" s="21" t="s">
        <v>4</v>
      </c>
      <c r="C13" s="45" t="s">
        <v>71</v>
      </c>
      <c r="D13" s="57" t="s">
        <v>79</v>
      </c>
      <c r="E13" s="10"/>
      <c r="F13" s="6" t="str">
        <f>IF(C13="Auto (based on Level)",#REF!&amp; " Typical", IF(C13="Manual",#REF!&amp; " Typical", C13))</f>
        <v>AAA</v>
      </c>
      <c r="H13" s="11"/>
    </row>
    <row r="14" spans="2:8" ht="7" customHeight="1" thickBot="1" x14ac:dyDescent="0.5">
      <c r="B14" s="28"/>
      <c r="C14" s="29"/>
      <c r="D14" s="30"/>
      <c r="H14" s="12"/>
    </row>
    <row r="15" spans="2:8" ht="7" customHeight="1" thickBot="1" x14ac:dyDescent="0.5">
      <c r="B15" s="16"/>
      <c r="C15" s="17"/>
      <c r="D15" s="18"/>
      <c r="H15" s="12"/>
    </row>
    <row r="16" spans="2:8" ht="17" customHeight="1" x14ac:dyDescent="0.45">
      <c r="B16" s="67" t="s">
        <v>6</v>
      </c>
      <c r="C16" s="65"/>
      <c r="D16" s="66"/>
    </row>
    <row r="17" spans="2:4" x14ac:dyDescent="0.45">
      <c r="B17" s="31"/>
      <c r="C17" s="35" t="s">
        <v>7</v>
      </c>
      <c r="D17" s="40" t="s">
        <v>80</v>
      </c>
    </row>
    <row r="18" spans="2:4" ht="20" customHeight="1" x14ac:dyDescent="0.45">
      <c r="B18" s="14" t="s">
        <v>8</v>
      </c>
      <c r="C18" s="36">
        <f>IFERROR(INDEX(SCENARIOS!$A$1:$AZ$200, MATCH($F$13, SCENARIOS!$A:$A, 0), MATCH("Team Dues", SCENARIOS!$1:$1, 0)), "")</f>
        <v>8500</v>
      </c>
      <c r="D18" s="41">
        <v>0</v>
      </c>
    </row>
    <row r="19" spans="2:4" ht="20" customHeight="1" x14ac:dyDescent="0.45">
      <c r="B19" s="14" t="s">
        <v>9</v>
      </c>
      <c r="C19" s="36">
        <f>IFERROR(INDEX(SCENARIOS!$A$1:$AZ$200, MATCH($F$13, SCENARIOS!$A:$A, 0), MATCH("Uniforms", SCENARIOS!$1:$1, 0)), "")</f>
        <v>600</v>
      </c>
      <c r="D19" s="41">
        <v>0</v>
      </c>
    </row>
    <row r="20" spans="2:4" ht="20" customHeight="1" x14ac:dyDescent="0.45">
      <c r="B20" s="14" t="s">
        <v>10</v>
      </c>
      <c r="C20" s="36">
        <f>IFERROR(INDEX(SCENARIOS!$A$1:$AZ$200, MATCH($F$13, SCENARIOS!$A:$A, 0), MATCH("Slush Fund", SCENARIOS!$1:$1, 0)), "")</f>
        <v>600</v>
      </c>
      <c r="D20" s="41">
        <v>0</v>
      </c>
    </row>
    <row r="21" spans="2:4" ht="20" customHeight="1" x14ac:dyDescent="0.45">
      <c r="B21" s="14" t="s">
        <v>11</v>
      </c>
      <c r="C21" s="36">
        <f>IFERROR(INDEX(SCENARIOS!$A$1:$AZ$200, MATCH($F$13, SCENARIOS!$A:$A, 0), MATCH("Spring $", SCENARIOS!$1:$1, 0)), "")</f>
        <v>600</v>
      </c>
      <c r="D21" s="41">
        <v>0</v>
      </c>
    </row>
    <row r="22" spans="2:4" ht="15" customHeight="1" x14ac:dyDescent="0.45">
      <c r="B22" s="61" t="s">
        <v>12</v>
      </c>
      <c r="C22" s="62"/>
      <c r="D22" s="63"/>
    </row>
    <row r="23" spans="2:4" ht="14.5" customHeight="1" x14ac:dyDescent="0.45">
      <c r="B23" s="31"/>
      <c r="C23" s="35" t="s">
        <v>7</v>
      </c>
      <c r="D23" s="40" t="s">
        <v>80</v>
      </c>
    </row>
    <row r="24" spans="2:4" ht="20" customHeight="1" x14ac:dyDescent="0.45">
      <c r="B24" s="14" t="s">
        <v>13</v>
      </c>
      <c r="C24" s="37">
        <f>IFERROR(INDEX(SCENARIOS!$A$1:$AZ$200, MATCH($F$13, SCENARIOS!$A:$A, 0), MATCH("Tourn Count", SCENARIOS!$1:$1, 0)), "")</f>
        <v>8</v>
      </c>
      <c r="D24" s="42">
        <v>0</v>
      </c>
    </row>
    <row r="25" spans="2:4" ht="20" customHeight="1" x14ac:dyDescent="0.45">
      <c r="B25" s="19" t="s">
        <v>14</v>
      </c>
      <c r="C25" s="37">
        <f>IFERROR(INDEX(SCENARIOS!$A$1:$AZ$200, MATCH($F$13, SCENARIOS!$A:$A, 0), MATCH("Flight Tourn", SCENARIOS!$1:$1, 0)), "")</f>
        <v>2</v>
      </c>
      <c r="D25" s="42">
        <v>0</v>
      </c>
    </row>
    <row r="26" spans="2:4" ht="20" customHeight="1" x14ac:dyDescent="0.45">
      <c r="B26" s="14" t="s">
        <v>15</v>
      </c>
      <c r="C26" s="37">
        <f>IFERROR(INDEX(SCENARIOS!$A$1:$AZ$200, MATCH($F$13, SCENARIOS!$A:$A, 0), MATCH("Hotel Nights", SCENARIOS!$1:$1, 0)), "")</f>
        <v>3</v>
      </c>
      <c r="D26" s="42">
        <v>0</v>
      </c>
    </row>
    <row r="27" spans="2:4" ht="20" customHeight="1" x14ac:dyDescent="0.45">
      <c r="B27" s="14" t="s">
        <v>16</v>
      </c>
      <c r="C27" s="33">
        <f>IFERROR(INDEX(SCENARIOS!$A$1:$AZ$200, MATCH($F$13, SCENARIOS!$A:$A, 0), MATCH("Hotel $/Night", SCENARIOS!$1:$1, 0)), "")</f>
        <v>200</v>
      </c>
      <c r="D27" s="41">
        <v>0</v>
      </c>
    </row>
    <row r="28" spans="2:4" ht="20" customHeight="1" x14ac:dyDescent="0.45">
      <c r="B28" s="14" t="s">
        <v>17</v>
      </c>
      <c r="C28" s="37">
        <f>IFERROR(INDEX(SCENARIOS!$A$1:$AZ$200, MATCH($F$13, SCENARIOS!$A:$A, 0), MATCH("People", SCENARIOS!$1:$1, 0)), "")</f>
        <v>3</v>
      </c>
      <c r="D28" s="42">
        <v>0</v>
      </c>
    </row>
    <row r="29" spans="2:4" ht="20" customHeight="1" x14ac:dyDescent="0.45">
      <c r="B29" s="14" t="s">
        <v>18</v>
      </c>
      <c r="C29" s="33">
        <f>IFERROR(INDEX(SCENARIOS!$A$1:$AZ$200, MATCH($F$13, SCENARIOS!$A:$A, 0), MATCH("Food $/Day", SCENARIOS!$1:$1, 0)), "")</f>
        <v>55</v>
      </c>
      <c r="D29" s="41">
        <v>0</v>
      </c>
    </row>
    <row r="30" spans="2:4" ht="20" customHeight="1" x14ac:dyDescent="0.45">
      <c r="B30" s="14" t="s">
        <v>19</v>
      </c>
      <c r="C30" s="33">
        <f>IFERROR(INDEX(SCENARIOS!$A$1:$AZ$200, MATCH($F$13, SCENARIOS!$A:$A, 0), MATCH("Driving $/Tourn", SCENARIOS!$1:$1, 0)), "")</f>
        <v>180</v>
      </c>
      <c r="D30" s="41">
        <v>0</v>
      </c>
    </row>
    <row r="31" spans="2:4" ht="17" customHeight="1" x14ac:dyDescent="0.45">
      <c r="B31" s="61" t="s">
        <v>20</v>
      </c>
      <c r="C31" s="62"/>
      <c r="D31" s="63"/>
    </row>
    <row r="32" spans="2:4" x14ac:dyDescent="0.45">
      <c r="B32" s="31"/>
      <c r="C32" s="35" t="s">
        <v>7</v>
      </c>
      <c r="D32" s="40" t="s">
        <v>80</v>
      </c>
    </row>
    <row r="33" spans="2:4" ht="20" customHeight="1" x14ac:dyDescent="0.45">
      <c r="B33" s="14" t="s">
        <v>21</v>
      </c>
      <c r="C33" s="37">
        <f>IFERROR(INDEX(SCENARIOS!$A$1:$AZ$200, MATCH($F$13, SCENARIOS!$A:$A, 0), MATCH("Priv Sess", SCENARIOS!$1:$1, 0)), "")</f>
        <v>24</v>
      </c>
      <c r="D33" s="42">
        <v>0</v>
      </c>
    </row>
    <row r="34" spans="2:4" ht="20" customHeight="1" x14ac:dyDescent="0.45">
      <c r="B34" s="14" t="s">
        <v>22</v>
      </c>
      <c r="C34" s="33">
        <f>IFERROR(INDEX(SCENARIOS!$A$1:$AZ$200, MATCH($F$13, SCENARIOS!$A:$A, 0), MATCH("Priv $/Sess", SCENARIOS!$1:$1, 0)), "")</f>
        <v>120</v>
      </c>
      <c r="D34" s="41">
        <v>0</v>
      </c>
    </row>
    <row r="35" spans="2:4" ht="20" customHeight="1" x14ac:dyDescent="0.45">
      <c r="B35" s="14" t="s">
        <v>23</v>
      </c>
      <c r="C35" s="37">
        <f>IFERROR(INDEX(SCENARIOS!$A$1:$AZ$200, MATCH($F$13, SCENARIOS!$A:$A, 0), MATCH("Clin Weeks", SCENARIOS!$1:$1, 0)), "")</f>
        <v>8</v>
      </c>
      <c r="D35" s="42">
        <v>0</v>
      </c>
    </row>
    <row r="36" spans="2:4" ht="20" customHeight="1" x14ac:dyDescent="0.45">
      <c r="B36" s="14" t="s">
        <v>24</v>
      </c>
      <c r="C36" s="33">
        <f>IFERROR(INDEX(SCENARIOS!$A$1:$AZ$200, MATCH($F$13, SCENARIOS!$A:$A, 0), MATCH("Clin $/Week", SCENARIOS!$1:$1, 0)), "")</f>
        <v>200</v>
      </c>
      <c r="D36" s="41">
        <v>0</v>
      </c>
    </row>
    <row r="37" spans="2:4" ht="20" customHeight="1" x14ac:dyDescent="0.45">
      <c r="B37" s="14" t="s">
        <v>25</v>
      </c>
      <c r="C37" s="37">
        <f>IFERROR(INDEX(SCENARIOS!$A$1:$AZ$200, MATCH($F$13, SCENARIOS!$A:$A, 0), MATCH("Camp Weeks", SCENARIOS!$1:$1, 0)), "")</f>
        <v>2</v>
      </c>
      <c r="D37" s="42">
        <v>0</v>
      </c>
    </row>
    <row r="38" spans="2:4" ht="20" customHeight="1" x14ac:dyDescent="0.45">
      <c r="B38" s="14" t="s">
        <v>26</v>
      </c>
      <c r="C38" s="33">
        <f>IFERROR(INDEX(SCENARIOS!$A$1:$AZ$200, MATCH($F$13, SCENARIOS!$A:$A, 0), MATCH("Camp $/Week", SCENARIOS!$1:$1, 0)), "")</f>
        <v>700</v>
      </c>
      <c r="D38" s="41">
        <v>0</v>
      </c>
    </row>
    <row r="39" spans="2:4" ht="20" customHeight="1" x14ac:dyDescent="0.45">
      <c r="B39" s="14" t="s">
        <v>27</v>
      </c>
      <c r="C39" s="37">
        <f>IFERROR(INDEX(SCENARIOS!$A$1:$AZ$200, MATCH($F$13, SCENARIOS!$A:$A, 0), MATCH("Off-Ice Months", SCENARIOS!$1:$1, 0)), "")</f>
        <v>8</v>
      </c>
      <c r="D39" s="42">
        <v>0</v>
      </c>
    </row>
    <row r="40" spans="2:4" ht="20" customHeight="1" x14ac:dyDescent="0.45">
      <c r="B40" s="14" t="s">
        <v>28</v>
      </c>
      <c r="C40" s="33">
        <f>IFERROR(INDEX(SCENARIOS!$A$1:$AZ$200, MATCH($F$13, SCENARIOS!$A:$A, 0), MATCH("Off-Ice $/Month", SCENARIOS!$1:$1, 0)), "")</f>
        <v>120</v>
      </c>
      <c r="D40" s="41">
        <v>0</v>
      </c>
    </row>
    <row r="41" spans="2:4" ht="17" customHeight="1" x14ac:dyDescent="0.45">
      <c r="B41" s="61" t="s">
        <v>29</v>
      </c>
      <c r="C41" s="62"/>
      <c r="D41" s="63"/>
    </row>
    <row r="42" spans="2:4" ht="14.5" customHeight="1" x14ac:dyDescent="0.45">
      <c r="B42" s="31"/>
      <c r="C42" s="35" t="s">
        <v>7</v>
      </c>
      <c r="D42" s="40" t="s">
        <v>80</v>
      </c>
    </row>
    <row r="43" spans="2:4" ht="20" customHeight="1" x14ac:dyDescent="0.45">
      <c r="B43" s="14" t="s">
        <v>30</v>
      </c>
      <c r="C43" s="37">
        <f>IFERROR(INDEX(SCENARIOS!$A$1:$AZ$200, MATCH($F$13, SCENARIOS!$A:$A, 0), MATCH("Sticks Qty", SCENARIOS!$1:$1, 0)), "")</f>
        <v>3</v>
      </c>
      <c r="D43" s="42">
        <v>0</v>
      </c>
    </row>
    <row r="44" spans="2:4" ht="20" customHeight="1" x14ac:dyDescent="0.45">
      <c r="B44" s="14" t="s">
        <v>31</v>
      </c>
      <c r="C44" s="33">
        <f>IFERROR(INDEX(SCENARIOS!$A$1:$AZ$200, MATCH($F$13, SCENARIOS!$A:$A, 0), MATCH("$ per Stick", SCENARIOS!$1:$1, 0)), "")</f>
        <v>300</v>
      </c>
      <c r="D44" s="41">
        <v>0</v>
      </c>
    </row>
    <row r="45" spans="2:4" ht="20" customHeight="1" x14ac:dyDescent="0.45">
      <c r="B45" s="14" t="s">
        <v>32</v>
      </c>
      <c r="C45" s="33">
        <f>IFERROR(INDEX(SCENARIOS!$A$1:$AZ$200, MATCH($F$13, SCENARIOS!$A:$A, 0), MATCH("Skates Annual $", SCENARIOS!$1:$1, 0)), "")</f>
        <v>800</v>
      </c>
      <c r="D45" s="41">
        <v>0</v>
      </c>
    </row>
    <row r="46" spans="2:4" ht="20" customHeight="1" x14ac:dyDescent="0.45">
      <c r="B46" s="14" t="s">
        <v>33</v>
      </c>
      <c r="C46" s="33">
        <f>IFERROR(INDEX(SCENARIOS!$A$1:$AZ$200, MATCH($F$13, SCENARIOS!$A:$A, 0), MATCH("Gym Monthly $", SCENARIOS!$1:$1, 0)), "")</f>
        <v>60</v>
      </c>
      <c r="D46" s="41">
        <v>0</v>
      </c>
    </row>
    <row r="47" spans="2:4" ht="20" customHeight="1" thickBot="1" x14ac:dyDescent="0.5">
      <c r="B47" s="15" t="s">
        <v>34</v>
      </c>
      <c r="C47" s="38">
        <f>IFERROR(INDEX(SCENARIOS!$A$1:$AZ$200, MATCH($F$13, SCENARIOS!$A:$A, 0), MATCH("Gym Months", SCENARIOS!$1:$1, 0)), "")</f>
        <v>10</v>
      </c>
      <c r="D47" s="49">
        <v>0</v>
      </c>
    </row>
    <row r="48" spans="2:4" ht="7" customHeight="1" thickBot="1" x14ac:dyDescent="0.5">
      <c r="B48" s="5"/>
      <c r="C48" s="5"/>
      <c r="D48" s="5"/>
    </row>
    <row r="49" spans="1:7" ht="21" customHeight="1" x14ac:dyDescent="0.45">
      <c r="B49" s="64" t="s">
        <v>35</v>
      </c>
      <c r="C49" s="65"/>
      <c r="D49" s="66"/>
    </row>
    <row r="50" spans="1:7" ht="21" customHeight="1" x14ac:dyDescent="0.45">
      <c r="B50" s="32"/>
      <c r="C50" s="35" t="s">
        <v>7</v>
      </c>
      <c r="D50" s="40" t="s">
        <v>81</v>
      </c>
    </row>
    <row r="51" spans="1:7" x14ac:dyDescent="0.45">
      <c r="B51" s="13" t="s">
        <v>36</v>
      </c>
      <c r="C51" s="33">
        <f>SUM(C18:C20)</f>
        <v>9700</v>
      </c>
      <c r="D51" s="43">
        <f>SUM(D18:D20)</f>
        <v>0</v>
      </c>
    </row>
    <row r="52" spans="1:7" x14ac:dyDescent="0.45">
      <c r="B52" s="13" t="s">
        <v>37</v>
      </c>
      <c r="C52" s="33">
        <f>C33*C34 + C35*C36 + C37*C38 + C39*C40</f>
        <v>6840</v>
      </c>
      <c r="D52" s="43">
        <f>D33*D34 + D35*D36 + D37*D38 + D39*D40</f>
        <v>0</v>
      </c>
    </row>
    <row r="53" spans="1:7" x14ac:dyDescent="0.45">
      <c r="B53" s="13" t="s">
        <v>38</v>
      </c>
      <c r="C53" s="33">
        <f>C43*C44 + C45 + C46*C47</f>
        <v>2300</v>
      </c>
      <c r="D53" s="43">
        <f>D43*D44 + D45 + D46*D47</f>
        <v>0</v>
      </c>
    </row>
    <row r="54" spans="1:7" x14ac:dyDescent="0.45">
      <c r="B54" s="13" t="s">
        <v>39</v>
      </c>
      <c r="C54" s="33">
        <f>C24*C26*C27 + C24*C26*C28*C29 + C24*C30</f>
        <v>10200</v>
      </c>
      <c r="D54" s="43">
        <f>D24*D26*D27 + D24*D26*D28*D29 + D24*D30</f>
        <v>0</v>
      </c>
    </row>
    <row r="55" spans="1:7" x14ac:dyDescent="0.45">
      <c r="B55" s="13" t="s">
        <v>40</v>
      </c>
      <c r="C55" s="33">
        <f>C21</f>
        <v>600</v>
      </c>
      <c r="D55" s="43">
        <f>D21</f>
        <v>0</v>
      </c>
    </row>
    <row r="56" spans="1:7" ht="16.5" customHeight="1" thickBot="1" x14ac:dyDescent="0.5">
      <c r="B56" s="7" t="s">
        <v>41</v>
      </c>
      <c r="C56" s="34">
        <f>SUM(C51:C55)</f>
        <v>29640</v>
      </c>
      <c r="D56" s="44">
        <f>SUM(D51:D55)</f>
        <v>0</v>
      </c>
    </row>
    <row r="57" spans="1:7" ht="18" customHeight="1" thickBot="1" x14ac:dyDescent="0.5">
      <c r="B57" s="7" t="s">
        <v>42</v>
      </c>
      <c r="C57" s="39">
        <f>MIN(5, (C24&gt;6)+(C33&gt;24)+(C35&gt;8)+(C39&gt;8)+(C21&gt;0)+(C25&gt;1))</f>
        <v>3</v>
      </c>
      <c r="D57" s="20">
        <f>MIN(5, (D24&gt;6)+(D33&gt;24)+(D35&gt;8)+(D39&gt;8)+(D21&gt;0)+(D25&gt;1))</f>
        <v>0</v>
      </c>
      <c r="E57" s="5" t="s">
        <v>43</v>
      </c>
      <c r="F57" s="6" t="s">
        <v>43</v>
      </c>
      <c r="G57" s="6" t="s">
        <v>43</v>
      </c>
    </row>
    <row r="58" spans="1:7" ht="5" customHeight="1" thickBot="1" x14ac:dyDescent="0.5">
      <c r="B58" s="7"/>
      <c r="C58" s="39"/>
      <c r="D58" s="56"/>
    </row>
    <row r="59" spans="1:7" ht="20" customHeight="1" thickBot="1" x14ac:dyDescent="0.55000000000000004">
      <c r="B59" s="58" t="str">
        <f>IF(D57&lt;2, "Chill. You're choosing, not chasing", IF(D57&lt;4, "Warm. Check if each extra thing has a purpose.", "Spicy. Logic might be in the penalty box — time to regroup."))</f>
        <v>Chill. You're choosing, not chasing</v>
      </c>
      <c r="C59" s="59"/>
      <c r="D59" s="60"/>
      <c r="E59" s="5" t="s">
        <v>43</v>
      </c>
    </row>
    <row r="60" spans="1:7" ht="5" customHeight="1" x14ac:dyDescent="0.5">
      <c r="B60" s="53"/>
      <c r="C60" s="54"/>
      <c r="D60" s="55"/>
    </row>
    <row r="61" spans="1:7" ht="19.5" customHeight="1" x14ac:dyDescent="0.5">
      <c r="B61" s="26"/>
      <c r="C61" s="25"/>
      <c r="D61" s="27"/>
      <c r="E61" s="5" t="s">
        <v>43</v>
      </c>
    </row>
    <row r="62" spans="1:7" ht="25" customHeight="1" thickBot="1" x14ac:dyDescent="0.55000000000000004">
      <c r="B62" s="22"/>
      <c r="C62" s="23"/>
      <c r="D62" s="24"/>
      <c r="E62" s="5" t="s">
        <v>43</v>
      </c>
    </row>
    <row r="63" spans="1:7" x14ac:dyDescent="0.45">
      <c r="B63" s="5"/>
      <c r="C63" s="5"/>
      <c r="D63" s="5"/>
      <c r="E63" s="5" t="s">
        <v>43</v>
      </c>
    </row>
    <row r="64" spans="1:7" x14ac:dyDescent="0.45">
      <c r="A64" s="6"/>
      <c r="E64" s="6"/>
    </row>
    <row r="65" s="6" customFormat="1" x14ac:dyDescent="0.45"/>
    <row r="66" s="6" customFormat="1" x14ac:dyDescent="0.45"/>
    <row r="67" s="6" customFormat="1" x14ac:dyDescent="0.45"/>
    <row r="68" s="6" customFormat="1" x14ac:dyDescent="0.45"/>
    <row r="69" s="6" customFormat="1" x14ac:dyDescent="0.45"/>
    <row r="70" s="6" customFormat="1" x14ac:dyDescent="0.45"/>
    <row r="71" s="6" customFormat="1" x14ac:dyDescent="0.45"/>
    <row r="72" s="6" customFormat="1" x14ac:dyDescent="0.45"/>
    <row r="73" s="6" customFormat="1" x14ac:dyDescent="0.45"/>
    <row r="74" s="6" customFormat="1" x14ac:dyDescent="0.45"/>
    <row r="75" s="6" customFormat="1" x14ac:dyDescent="0.45"/>
    <row r="76" s="6" customFormat="1" x14ac:dyDescent="0.45"/>
    <row r="77" s="6" customFormat="1" x14ac:dyDescent="0.45"/>
    <row r="78" s="6" customFormat="1" x14ac:dyDescent="0.45"/>
    <row r="79" s="6" customFormat="1" x14ac:dyDescent="0.45"/>
    <row r="80" s="6" customFormat="1" x14ac:dyDescent="0.45"/>
    <row r="81" s="6" customFormat="1" x14ac:dyDescent="0.45"/>
    <row r="82" s="6" customFormat="1" x14ac:dyDescent="0.45"/>
    <row r="83" s="6" customFormat="1" x14ac:dyDescent="0.45"/>
    <row r="84" s="6" customFormat="1" x14ac:dyDescent="0.45"/>
    <row r="85" s="6" customFormat="1" x14ac:dyDescent="0.45"/>
    <row r="86" s="6" customFormat="1" x14ac:dyDescent="0.45"/>
    <row r="87" s="6" customFormat="1" x14ac:dyDescent="0.45"/>
    <row r="88" s="6" customFormat="1" x14ac:dyDescent="0.45"/>
    <row r="89" s="6" customFormat="1" x14ac:dyDescent="0.45"/>
    <row r="90" s="6" customFormat="1" x14ac:dyDescent="0.45"/>
    <row r="91" s="6" customFormat="1" x14ac:dyDescent="0.45"/>
    <row r="92" s="6" customFormat="1" x14ac:dyDescent="0.45"/>
    <row r="93" s="6" customFormat="1" x14ac:dyDescent="0.45"/>
    <row r="94" s="6" customFormat="1" x14ac:dyDescent="0.45"/>
    <row r="95" s="6" customFormat="1" x14ac:dyDescent="0.45"/>
    <row r="96" s="6" customFormat="1" x14ac:dyDescent="0.45"/>
    <row r="97" s="6" customFormat="1" x14ac:dyDescent="0.45"/>
    <row r="98" s="6" customFormat="1" x14ac:dyDescent="0.45"/>
    <row r="99" s="6" customFormat="1" x14ac:dyDescent="0.45"/>
    <row r="100" s="6" customFormat="1" x14ac:dyDescent="0.45"/>
    <row r="101" s="6" customFormat="1" x14ac:dyDescent="0.45"/>
    <row r="102" s="6" customFormat="1" x14ac:dyDescent="0.45"/>
    <row r="103" s="6" customFormat="1" x14ac:dyDescent="0.45"/>
    <row r="104" s="6" customFormat="1" x14ac:dyDescent="0.45"/>
    <row r="105" s="6" customFormat="1" x14ac:dyDescent="0.45"/>
    <row r="106" s="6" customFormat="1" x14ac:dyDescent="0.45"/>
    <row r="107" s="6" customFormat="1" x14ac:dyDescent="0.45"/>
    <row r="108" s="6" customFormat="1" x14ac:dyDescent="0.45"/>
    <row r="109" s="6" customFormat="1" x14ac:dyDescent="0.45"/>
    <row r="110" s="6" customFormat="1" x14ac:dyDescent="0.45"/>
    <row r="111" s="6" customFormat="1" x14ac:dyDescent="0.45"/>
    <row r="112" s="6" customFormat="1" x14ac:dyDescent="0.45"/>
    <row r="113" s="6" customFormat="1" x14ac:dyDescent="0.45"/>
    <row r="114" s="6" customFormat="1" x14ac:dyDescent="0.45"/>
    <row r="115" s="6" customFormat="1" x14ac:dyDescent="0.45"/>
    <row r="116" s="6" customFormat="1" x14ac:dyDescent="0.45"/>
    <row r="117" s="6" customFormat="1" x14ac:dyDescent="0.45"/>
    <row r="118" s="6" customFormat="1" x14ac:dyDescent="0.45"/>
    <row r="119" s="6" customFormat="1" x14ac:dyDescent="0.45"/>
    <row r="120" s="6" customFormat="1" x14ac:dyDescent="0.45"/>
    <row r="121" s="6" customFormat="1" x14ac:dyDescent="0.45"/>
    <row r="122" s="6" customFormat="1" x14ac:dyDescent="0.45"/>
    <row r="123" s="6" customFormat="1" x14ac:dyDescent="0.45"/>
    <row r="124" s="6" customFormat="1" x14ac:dyDescent="0.45"/>
    <row r="125" s="6" customFormat="1" x14ac:dyDescent="0.45"/>
    <row r="126" s="6" customFormat="1" x14ac:dyDescent="0.45"/>
    <row r="127" s="6" customFormat="1" x14ac:dyDescent="0.45"/>
    <row r="128" s="6" customFormat="1" x14ac:dyDescent="0.45"/>
    <row r="129" s="6" customFormat="1" x14ac:dyDescent="0.45"/>
    <row r="130" s="6" customFormat="1" x14ac:dyDescent="0.45"/>
    <row r="131" s="6" customFormat="1" x14ac:dyDescent="0.45"/>
    <row r="132" s="6" customFormat="1" x14ac:dyDescent="0.45"/>
    <row r="133" s="6" customFormat="1" x14ac:dyDescent="0.45"/>
    <row r="134" s="6" customFormat="1" x14ac:dyDescent="0.45"/>
    <row r="135" s="6" customFormat="1" x14ac:dyDescent="0.45"/>
    <row r="136" s="6" customFormat="1" x14ac:dyDescent="0.45"/>
    <row r="137" s="6" customFormat="1" x14ac:dyDescent="0.45"/>
    <row r="138" s="6" customFormat="1" x14ac:dyDescent="0.45"/>
    <row r="139" s="6" customFormat="1" x14ac:dyDescent="0.45"/>
    <row r="140" s="6" customFormat="1" x14ac:dyDescent="0.45"/>
    <row r="141" s="6" customFormat="1" x14ac:dyDescent="0.45"/>
    <row r="142" s="6" customFormat="1" x14ac:dyDescent="0.45"/>
    <row r="143" s="6" customFormat="1" x14ac:dyDescent="0.45"/>
    <row r="144" s="6" customFormat="1" x14ac:dyDescent="0.45"/>
    <row r="145" s="6" customFormat="1" x14ac:dyDescent="0.45"/>
    <row r="146" s="6" customFormat="1" x14ac:dyDescent="0.45"/>
    <row r="147" s="6" customFormat="1" x14ac:dyDescent="0.45"/>
    <row r="148" s="6" customFormat="1" x14ac:dyDescent="0.45"/>
    <row r="149" s="6" customFormat="1" x14ac:dyDescent="0.45"/>
    <row r="150" s="6" customFormat="1" x14ac:dyDescent="0.45"/>
    <row r="151" s="6" customFormat="1" x14ac:dyDescent="0.45"/>
    <row r="152" s="6" customFormat="1" x14ac:dyDescent="0.45"/>
    <row r="153" s="6" customFormat="1" x14ac:dyDescent="0.45"/>
    <row r="154" s="6" customFormat="1" x14ac:dyDescent="0.45"/>
    <row r="155" s="6" customFormat="1" x14ac:dyDescent="0.45"/>
    <row r="156" s="6" customFormat="1" x14ac:dyDescent="0.45"/>
    <row r="157" s="6" customFormat="1" x14ac:dyDescent="0.45"/>
    <row r="158" s="6" customFormat="1" x14ac:dyDescent="0.45"/>
    <row r="159" s="6" customFormat="1" x14ac:dyDescent="0.45"/>
    <row r="160" s="6" customFormat="1" x14ac:dyDescent="0.45"/>
    <row r="161" s="6" customFormat="1" x14ac:dyDescent="0.45"/>
    <row r="162" s="6" customFormat="1" x14ac:dyDescent="0.45"/>
    <row r="163" s="6" customFormat="1" x14ac:dyDescent="0.45"/>
    <row r="164" s="6" customFormat="1" x14ac:dyDescent="0.45"/>
    <row r="165" s="6" customFormat="1" x14ac:dyDescent="0.45"/>
    <row r="166" s="6" customFormat="1" x14ac:dyDescent="0.45"/>
    <row r="167" s="6" customFormat="1" x14ac:dyDescent="0.45"/>
    <row r="168" s="6" customFormat="1" x14ac:dyDescent="0.45"/>
    <row r="169" s="6" customFormat="1" x14ac:dyDescent="0.45"/>
    <row r="170" s="6" customFormat="1" x14ac:dyDescent="0.45"/>
    <row r="171" s="6" customFormat="1" x14ac:dyDescent="0.45"/>
    <row r="172" s="6" customFormat="1" x14ac:dyDescent="0.45"/>
    <row r="173" s="6" customFormat="1" x14ac:dyDescent="0.45"/>
    <row r="174" s="6" customFormat="1" x14ac:dyDescent="0.45"/>
    <row r="175" s="6" customFormat="1" x14ac:dyDescent="0.45"/>
    <row r="176" s="6" customFormat="1" x14ac:dyDescent="0.45"/>
    <row r="177" s="6" customFormat="1" x14ac:dyDescent="0.45"/>
    <row r="178" s="6" customFormat="1" x14ac:dyDescent="0.45"/>
    <row r="179" s="6" customFormat="1" x14ac:dyDescent="0.45"/>
    <row r="180" s="6" customFormat="1" x14ac:dyDescent="0.45"/>
    <row r="181" s="6" customFormat="1" x14ac:dyDescent="0.45"/>
    <row r="182" s="6" customFormat="1" x14ac:dyDescent="0.45"/>
    <row r="183" s="6" customFormat="1" x14ac:dyDescent="0.45"/>
    <row r="184" s="6" customFormat="1" x14ac:dyDescent="0.45"/>
    <row r="185" s="6" customFormat="1" x14ac:dyDescent="0.45"/>
    <row r="186" s="6" customFormat="1" x14ac:dyDescent="0.45"/>
    <row r="187" s="6" customFormat="1" x14ac:dyDescent="0.45"/>
    <row r="188" s="6" customFormat="1" x14ac:dyDescent="0.45"/>
    <row r="189" s="6" customFormat="1" x14ac:dyDescent="0.45"/>
    <row r="190" s="6" customFormat="1" x14ac:dyDescent="0.45"/>
    <row r="191" s="6" customFormat="1" x14ac:dyDescent="0.45"/>
    <row r="192" s="6" customFormat="1" x14ac:dyDescent="0.45"/>
    <row r="193" s="6" customFormat="1" x14ac:dyDescent="0.45"/>
    <row r="194" s="6" customFormat="1" x14ac:dyDescent="0.45"/>
    <row r="195" s="6" customFormat="1" x14ac:dyDescent="0.45"/>
    <row r="196" s="6" customFormat="1" x14ac:dyDescent="0.45"/>
    <row r="197" s="6" customFormat="1" x14ac:dyDescent="0.45"/>
    <row r="198" s="6" customFormat="1" x14ac:dyDescent="0.45"/>
    <row r="199" s="6" customFormat="1" x14ac:dyDescent="0.45"/>
    <row r="200" s="6" customFormat="1" x14ac:dyDescent="0.45"/>
    <row r="201" s="6" customFormat="1" x14ac:dyDescent="0.45"/>
    <row r="202" s="6" customFormat="1" x14ac:dyDescent="0.45"/>
    <row r="203" s="6" customFormat="1" x14ac:dyDescent="0.45"/>
    <row r="204" s="6" customFormat="1" x14ac:dyDescent="0.45"/>
    <row r="205" s="6" customFormat="1" x14ac:dyDescent="0.45"/>
    <row r="206" s="6" customFormat="1" x14ac:dyDescent="0.45"/>
    <row r="207" s="6" customFormat="1" x14ac:dyDescent="0.45"/>
    <row r="208" s="6" customFormat="1" x14ac:dyDescent="0.45"/>
    <row r="209" s="6" customFormat="1" x14ac:dyDescent="0.45"/>
    <row r="210" s="6" customFormat="1" x14ac:dyDescent="0.45"/>
    <row r="211" s="6" customFormat="1" x14ac:dyDescent="0.45"/>
    <row r="212" s="6" customFormat="1" x14ac:dyDescent="0.45"/>
    <row r="213" s="6" customFormat="1" x14ac:dyDescent="0.45"/>
    <row r="214" s="6" customFormat="1" x14ac:dyDescent="0.45"/>
    <row r="215" s="6" customFormat="1" x14ac:dyDescent="0.45"/>
    <row r="216" s="6" customFormat="1" x14ac:dyDescent="0.45"/>
    <row r="217" s="6" customFormat="1" x14ac:dyDescent="0.45"/>
    <row r="218" s="6" customFormat="1" x14ac:dyDescent="0.45"/>
    <row r="219" s="6" customFormat="1" x14ac:dyDescent="0.45"/>
    <row r="220" s="6" customFormat="1" x14ac:dyDescent="0.45"/>
    <row r="221" s="6" customFormat="1" x14ac:dyDescent="0.45"/>
    <row r="222" s="6" customFormat="1" x14ac:dyDescent="0.45"/>
    <row r="223" s="6" customFormat="1" x14ac:dyDescent="0.45"/>
    <row r="224" s="6" customFormat="1" x14ac:dyDescent="0.45"/>
    <row r="225" s="6" customFormat="1" x14ac:dyDescent="0.45"/>
    <row r="226" s="6" customFormat="1" x14ac:dyDescent="0.45"/>
    <row r="227" s="6" customFormat="1" x14ac:dyDescent="0.45"/>
    <row r="228" s="6" customFormat="1" x14ac:dyDescent="0.45"/>
    <row r="229" s="6" customFormat="1" x14ac:dyDescent="0.45"/>
    <row r="230" s="6" customFormat="1" x14ac:dyDescent="0.45"/>
    <row r="231" s="6" customFormat="1" x14ac:dyDescent="0.45"/>
    <row r="232" s="6" customFormat="1" x14ac:dyDescent="0.45"/>
    <row r="233" s="6" customFormat="1" x14ac:dyDescent="0.45"/>
    <row r="234" s="6" customFormat="1" x14ac:dyDescent="0.45"/>
    <row r="235" s="6" customFormat="1" x14ac:dyDescent="0.45"/>
    <row r="236" s="6" customFormat="1" x14ac:dyDescent="0.45"/>
    <row r="237" s="6" customFormat="1" x14ac:dyDescent="0.45"/>
    <row r="238" s="6" customFormat="1" x14ac:dyDescent="0.45"/>
    <row r="239" s="6" customFormat="1" x14ac:dyDescent="0.45"/>
    <row r="240" s="6" customFormat="1" x14ac:dyDescent="0.45"/>
    <row r="241" s="6" customFormat="1" x14ac:dyDescent="0.45"/>
    <row r="242" s="6" customFormat="1" x14ac:dyDescent="0.45"/>
    <row r="243" s="6" customFormat="1" x14ac:dyDescent="0.45"/>
    <row r="244" s="6" customFormat="1" x14ac:dyDescent="0.45"/>
    <row r="245" s="6" customFormat="1" x14ac:dyDescent="0.45"/>
    <row r="246" s="6" customFormat="1" x14ac:dyDescent="0.45"/>
    <row r="247" s="6" customFormat="1" x14ac:dyDescent="0.45"/>
    <row r="248" s="6" customFormat="1" x14ac:dyDescent="0.45"/>
    <row r="249" s="6" customFormat="1" x14ac:dyDescent="0.45"/>
    <row r="250" s="6" customFormat="1" x14ac:dyDescent="0.45"/>
    <row r="251" s="6" customFormat="1" x14ac:dyDescent="0.45"/>
    <row r="252" s="6" customFormat="1" x14ac:dyDescent="0.45"/>
    <row r="253" s="6" customFormat="1" x14ac:dyDescent="0.45"/>
    <row r="254" s="6" customFormat="1" x14ac:dyDescent="0.45"/>
    <row r="255" s="6" customFormat="1" x14ac:dyDescent="0.45"/>
    <row r="256" s="6" customFormat="1" x14ac:dyDescent="0.45"/>
    <row r="257" s="6" customFormat="1" x14ac:dyDescent="0.45"/>
    <row r="258" s="6" customFormat="1" x14ac:dyDescent="0.45"/>
    <row r="259" s="6" customFormat="1" x14ac:dyDescent="0.45"/>
    <row r="260" s="6" customFormat="1" x14ac:dyDescent="0.45"/>
    <row r="261" s="6" customFormat="1" x14ac:dyDescent="0.45"/>
    <row r="262" s="6" customFormat="1" x14ac:dyDescent="0.45"/>
    <row r="263" s="6" customFormat="1" x14ac:dyDescent="0.45"/>
    <row r="264" s="6" customFormat="1" x14ac:dyDescent="0.45"/>
    <row r="265" s="6" customFormat="1" x14ac:dyDescent="0.45"/>
    <row r="266" s="6" customFormat="1" x14ac:dyDescent="0.45"/>
    <row r="267" s="6" customFormat="1" x14ac:dyDescent="0.45"/>
    <row r="268" s="6" customFormat="1" x14ac:dyDescent="0.45"/>
    <row r="269" s="6" customFormat="1" x14ac:dyDescent="0.45"/>
    <row r="270" s="6" customFormat="1" x14ac:dyDescent="0.45"/>
    <row r="271" s="6" customFormat="1" x14ac:dyDescent="0.45"/>
    <row r="272" s="6" customFormat="1" x14ac:dyDescent="0.45"/>
    <row r="273" s="6" customFormat="1" x14ac:dyDescent="0.45"/>
    <row r="274" s="6" customFormat="1" x14ac:dyDescent="0.45"/>
    <row r="275" s="6" customFormat="1" x14ac:dyDescent="0.45"/>
    <row r="276" s="6" customFormat="1" x14ac:dyDescent="0.45"/>
    <row r="277" s="6" customFormat="1" x14ac:dyDescent="0.45"/>
    <row r="278" s="6" customFormat="1" x14ac:dyDescent="0.45"/>
    <row r="279" s="6" customFormat="1" x14ac:dyDescent="0.45"/>
    <row r="280" s="6" customFormat="1" x14ac:dyDescent="0.45"/>
    <row r="281" s="6" customFormat="1" x14ac:dyDescent="0.45"/>
    <row r="282" s="6" customFormat="1" x14ac:dyDescent="0.45"/>
    <row r="283" s="6" customFormat="1" x14ac:dyDescent="0.45"/>
    <row r="284" s="6" customFormat="1" x14ac:dyDescent="0.45"/>
    <row r="285" s="6" customFormat="1" x14ac:dyDescent="0.45"/>
    <row r="286" s="6" customFormat="1" x14ac:dyDescent="0.45"/>
    <row r="287" s="6" customFormat="1" x14ac:dyDescent="0.45"/>
    <row r="288" s="6" customFormat="1" x14ac:dyDescent="0.45"/>
    <row r="289" s="6" customFormat="1" x14ac:dyDescent="0.45"/>
    <row r="290" s="6" customFormat="1" x14ac:dyDescent="0.45"/>
    <row r="291" s="6" customFormat="1" x14ac:dyDescent="0.45"/>
    <row r="292" s="6" customFormat="1" x14ac:dyDescent="0.45"/>
    <row r="293" s="6" customFormat="1" x14ac:dyDescent="0.45"/>
    <row r="294" s="6" customFormat="1" x14ac:dyDescent="0.45"/>
    <row r="295" s="6" customFormat="1" x14ac:dyDescent="0.45"/>
    <row r="296" s="6" customFormat="1" x14ac:dyDescent="0.45"/>
    <row r="297" s="6" customFormat="1" x14ac:dyDescent="0.45"/>
    <row r="298" s="6" customFormat="1" x14ac:dyDescent="0.45"/>
    <row r="299" s="6" customFormat="1" x14ac:dyDescent="0.45"/>
    <row r="300" s="6" customFormat="1" x14ac:dyDescent="0.45"/>
    <row r="301" s="6" customFormat="1" x14ac:dyDescent="0.45"/>
    <row r="302" s="6" customFormat="1" x14ac:dyDescent="0.45"/>
    <row r="303" s="6" customFormat="1" x14ac:dyDescent="0.45"/>
    <row r="304" s="6" customFormat="1" x14ac:dyDescent="0.45"/>
    <row r="305" s="6" customFormat="1" x14ac:dyDescent="0.45"/>
    <row r="306" s="6" customFormat="1" x14ac:dyDescent="0.45"/>
    <row r="307" s="6" customFormat="1" x14ac:dyDescent="0.45"/>
    <row r="308" s="6" customFormat="1" x14ac:dyDescent="0.45"/>
    <row r="309" s="6" customFormat="1" x14ac:dyDescent="0.45"/>
    <row r="310" s="6" customFormat="1" x14ac:dyDescent="0.45"/>
    <row r="311" s="6" customFormat="1" x14ac:dyDescent="0.45"/>
    <row r="312" s="6" customFormat="1" x14ac:dyDescent="0.45"/>
    <row r="313" s="6" customFormat="1" x14ac:dyDescent="0.45"/>
    <row r="314" s="6" customFormat="1" x14ac:dyDescent="0.45"/>
    <row r="315" s="6" customFormat="1" x14ac:dyDescent="0.45"/>
    <row r="316" s="6" customFormat="1" x14ac:dyDescent="0.45"/>
    <row r="317" s="6" customFormat="1" x14ac:dyDescent="0.45"/>
    <row r="318" s="6" customFormat="1" x14ac:dyDescent="0.45"/>
    <row r="319" s="6" customFormat="1" x14ac:dyDescent="0.45"/>
    <row r="320" s="6" customFormat="1" x14ac:dyDescent="0.45"/>
    <row r="321" s="6" customFormat="1" x14ac:dyDescent="0.45"/>
    <row r="322" s="6" customFormat="1" x14ac:dyDescent="0.45"/>
    <row r="323" s="6" customFormat="1" x14ac:dyDescent="0.45"/>
    <row r="324" s="6" customFormat="1" x14ac:dyDescent="0.45"/>
    <row r="325" s="6" customFormat="1" x14ac:dyDescent="0.45"/>
    <row r="326" s="6" customFormat="1" x14ac:dyDescent="0.45"/>
    <row r="327" s="6" customFormat="1" x14ac:dyDescent="0.45"/>
    <row r="328" s="6" customFormat="1" x14ac:dyDescent="0.45"/>
    <row r="329" s="6" customFormat="1" x14ac:dyDescent="0.45"/>
    <row r="330" s="6" customFormat="1" x14ac:dyDescent="0.45"/>
    <row r="331" s="6" customFormat="1" x14ac:dyDescent="0.45"/>
    <row r="332" s="6" customFormat="1" x14ac:dyDescent="0.45"/>
    <row r="333" s="6" customFormat="1" x14ac:dyDescent="0.45"/>
    <row r="334" s="6" customFormat="1" x14ac:dyDescent="0.45"/>
    <row r="335" s="6" customFormat="1" x14ac:dyDescent="0.45"/>
    <row r="336" s="6" customFormat="1" x14ac:dyDescent="0.45"/>
    <row r="337" s="6" customFormat="1" x14ac:dyDescent="0.45"/>
    <row r="338" s="6" customFormat="1" x14ac:dyDescent="0.45"/>
    <row r="339" s="6" customFormat="1" x14ac:dyDescent="0.45"/>
    <row r="340" s="6" customFormat="1" x14ac:dyDescent="0.45"/>
    <row r="341" s="6" customFormat="1" x14ac:dyDescent="0.45"/>
    <row r="342" s="6" customFormat="1" x14ac:dyDescent="0.45"/>
    <row r="343" s="6" customFormat="1" x14ac:dyDescent="0.45"/>
    <row r="344" s="6" customFormat="1" x14ac:dyDescent="0.45"/>
    <row r="345" s="6" customFormat="1" x14ac:dyDescent="0.45"/>
    <row r="346" s="6" customFormat="1" x14ac:dyDescent="0.45"/>
    <row r="347" s="6" customFormat="1" x14ac:dyDescent="0.45"/>
    <row r="348" s="6" customFormat="1" x14ac:dyDescent="0.45"/>
    <row r="349" s="6" customFormat="1" x14ac:dyDescent="0.45"/>
    <row r="350" s="6" customFormat="1" x14ac:dyDescent="0.45"/>
    <row r="351" s="6" customFormat="1" x14ac:dyDescent="0.45"/>
    <row r="352" s="6" customFormat="1" x14ac:dyDescent="0.45"/>
    <row r="353" s="6" customFormat="1" x14ac:dyDescent="0.45"/>
    <row r="354" s="6" customFormat="1" x14ac:dyDescent="0.45"/>
    <row r="355" s="6" customFormat="1" x14ac:dyDescent="0.45"/>
    <row r="356" s="6" customFormat="1" x14ac:dyDescent="0.45"/>
    <row r="357" s="6" customFormat="1" x14ac:dyDescent="0.45"/>
    <row r="358" s="6" customFormat="1" x14ac:dyDescent="0.45"/>
    <row r="359" s="6" customFormat="1" x14ac:dyDescent="0.45"/>
    <row r="360" s="6" customFormat="1" x14ac:dyDescent="0.45"/>
    <row r="361" s="6" customFormat="1" x14ac:dyDescent="0.45"/>
    <row r="362" s="6" customFormat="1" x14ac:dyDescent="0.45"/>
    <row r="363" s="6" customFormat="1" x14ac:dyDescent="0.45"/>
    <row r="364" s="6" customFormat="1" x14ac:dyDescent="0.45"/>
    <row r="365" s="6" customFormat="1" x14ac:dyDescent="0.45"/>
    <row r="366" s="6" customFormat="1" x14ac:dyDescent="0.45"/>
    <row r="367" s="6" customFormat="1" x14ac:dyDescent="0.45"/>
    <row r="368" s="6" customFormat="1" x14ac:dyDescent="0.45"/>
    <row r="369" s="6" customFormat="1" x14ac:dyDescent="0.45"/>
    <row r="370" s="6" customFormat="1" x14ac:dyDescent="0.45"/>
    <row r="371" s="6" customFormat="1" x14ac:dyDescent="0.45"/>
    <row r="372" s="6" customFormat="1" x14ac:dyDescent="0.45"/>
    <row r="373" s="6" customFormat="1" x14ac:dyDescent="0.45"/>
    <row r="374" s="6" customFormat="1" x14ac:dyDescent="0.45"/>
    <row r="375" s="6" customFormat="1" x14ac:dyDescent="0.45"/>
    <row r="376" s="6" customFormat="1" x14ac:dyDescent="0.45"/>
    <row r="377" s="6" customFormat="1" x14ac:dyDescent="0.45"/>
    <row r="378" s="6" customFormat="1" x14ac:dyDescent="0.45"/>
    <row r="379" s="6" customFormat="1" x14ac:dyDescent="0.45"/>
    <row r="380" s="6" customFormat="1" x14ac:dyDescent="0.45"/>
    <row r="381" s="6" customFormat="1" x14ac:dyDescent="0.45"/>
    <row r="382" s="6" customFormat="1" x14ac:dyDescent="0.45"/>
    <row r="383" s="6" customFormat="1" x14ac:dyDescent="0.45"/>
    <row r="384" s="6" customFormat="1" x14ac:dyDescent="0.45"/>
    <row r="385" s="6" customFormat="1" x14ac:dyDescent="0.45"/>
    <row r="386" s="6" customFormat="1" x14ac:dyDescent="0.45"/>
    <row r="387" s="6" customFormat="1" x14ac:dyDescent="0.45"/>
    <row r="388" s="6" customFormat="1" x14ac:dyDescent="0.45"/>
    <row r="389" s="6" customFormat="1" x14ac:dyDescent="0.45"/>
    <row r="390" s="6" customFormat="1" x14ac:dyDescent="0.45"/>
    <row r="391" s="6" customFormat="1" x14ac:dyDescent="0.45"/>
    <row r="392" s="6" customFormat="1" x14ac:dyDescent="0.45"/>
    <row r="393" s="6" customFormat="1" x14ac:dyDescent="0.45"/>
    <row r="394" s="6" customFormat="1" x14ac:dyDescent="0.45"/>
    <row r="395" s="6" customFormat="1" x14ac:dyDescent="0.45"/>
    <row r="396" s="6" customFormat="1" x14ac:dyDescent="0.45"/>
    <row r="397" s="6" customFormat="1" x14ac:dyDescent="0.45"/>
    <row r="398" s="6" customFormat="1" x14ac:dyDescent="0.45"/>
    <row r="399" s="6" customFormat="1" x14ac:dyDescent="0.45"/>
    <row r="400" s="6" customFormat="1" x14ac:dyDescent="0.45"/>
    <row r="401" s="6" customFormat="1" x14ac:dyDescent="0.45"/>
    <row r="402" s="6" customFormat="1" x14ac:dyDescent="0.45"/>
    <row r="403" s="6" customFormat="1" x14ac:dyDescent="0.45"/>
    <row r="404" s="6" customFormat="1" x14ac:dyDescent="0.45"/>
    <row r="405" s="6" customFormat="1" x14ac:dyDescent="0.45"/>
    <row r="406" s="6" customFormat="1" x14ac:dyDescent="0.45"/>
    <row r="407" s="6" customFormat="1" x14ac:dyDescent="0.45"/>
    <row r="408" s="6" customFormat="1" x14ac:dyDescent="0.45"/>
    <row r="409" s="6" customFormat="1" x14ac:dyDescent="0.45"/>
    <row r="410" s="6" customFormat="1" x14ac:dyDescent="0.45"/>
    <row r="411" s="6" customFormat="1" x14ac:dyDescent="0.45"/>
    <row r="412" s="6" customFormat="1" x14ac:dyDescent="0.45"/>
    <row r="413" s="6" customFormat="1" x14ac:dyDescent="0.45"/>
    <row r="414" s="6" customFormat="1" x14ac:dyDescent="0.45"/>
    <row r="415" s="6" customFormat="1" x14ac:dyDescent="0.45"/>
    <row r="416" s="6" customFormat="1" x14ac:dyDescent="0.45"/>
    <row r="417" s="6" customFormat="1" x14ac:dyDescent="0.45"/>
    <row r="418" s="6" customFormat="1" x14ac:dyDescent="0.45"/>
    <row r="419" s="6" customFormat="1" x14ac:dyDescent="0.45"/>
    <row r="420" s="6" customFormat="1" x14ac:dyDescent="0.45"/>
    <row r="421" s="6" customFormat="1" x14ac:dyDescent="0.45"/>
    <row r="422" s="6" customFormat="1" x14ac:dyDescent="0.45"/>
    <row r="423" s="6" customFormat="1" x14ac:dyDescent="0.45"/>
    <row r="424" s="6" customFormat="1" x14ac:dyDescent="0.45"/>
    <row r="425" s="6" customFormat="1" x14ac:dyDescent="0.45"/>
    <row r="426" s="6" customFormat="1" x14ac:dyDescent="0.45"/>
    <row r="427" s="6" customFormat="1" x14ac:dyDescent="0.45"/>
    <row r="428" s="6" customFormat="1" x14ac:dyDescent="0.45"/>
    <row r="429" s="6" customFormat="1" x14ac:dyDescent="0.45"/>
    <row r="430" s="6" customFormat="1" x14ac:dyDescent="0.45"/>
    <row r="431" s="6" customFormat="1" x14ac:dyDescent="0.45"/>
    <row r="432" s="6" customFormat="1" x14ac:dyDescent="0.45"/>
    <row r="433" s="6" customFormat="1" x14ac:dyDescent="0.45"/>
    <row r="434" s="6" customFormat="1" x14ac:dyDescent="0.45"/>
    <row r="435" s="6" customFormat="1" x14ac:dyDescent="0.45"/>
    <row r="436" s="6" customFormat="1" x14ac:dyDescent="0.45"/>
    <row r="437" s="6" customFormat="1" x14ac:dyDescent="0.45"/>
    <row r="438" s="6" customFormat="1" x14ac:dyDescent="0.45"/>
    <row r="439" s="6" customFormat="1" x14ac:dyDescent="0.45"/>
    <row r="440" s="6" customFormat="1" x14ac:dyDescent="0.45"/>
    <row r="441" s="6" customFormat="1" x14ac:dyDescent="0.45"/>
    <row r="442" s="6" customFormat="1" x14ac:dyDescent="0.45"/>
    <row r="443" s="6" customFormat="1" x14ac:dyDescent="0.45"/>
    <row r="444" s="6" customFormat="1" x14ac:dyDescent="0.45"/>
    <row r="445" s="6" customFormat="1" x14ac:dyDescent="0.45"/>
    <row r="446" s="6" customFormat="1" x14ac:dyDescent="0.45"/>
    <row r="447" s="6" customFormat="1" x14ac:dyDescent="0.45"/>
    <row r="448" s="6" customFormat="1" x14ac:dyDescent="0.45"/>
    <row r="449" s="6" customFormat="1" x14ac:dyDescent="0.45"/>
    <row r="450" s="6" customFormat="1" x14ac:dyDescent="0.45"/>
    <row r="451" s="6" customFormat="1" x14ac:dyDescent="0.45"/>
    <row r="452" s="6" customFormat="1" x14ac:dyDescent="0.45"/>
    <row r="453" s="6" customFormat="1" x14ac:dyDescent="0.45"/>
    <row r="454" s="6" customFormat="1" x14ac:dyDescent="0.45"/>
    <row r="455" s="6" customFormat="1" x14ac:dyDescent="0.45"/>
    <row r="456" s="6" customFormat="1" x14ac:dyDescent="0.45"/>
    <row r="457" s="6" customFormat="1" x14ac:dyDescent="0.45"/>
    <row r="458" s="6" customFormat="1" x14ac:dyDescent="0.45"/>
    <row r="459" s="6" customFormat="1" x14ac:dyDescent="0.45"/>
    <row r="460" s="6" customFormat="1" x14ac:dyDescent="0.45"/>
    <row r="461" s="6" customFormat="1" x14ac:dyDescent="0.45"/>
    <row r="462" s="6" customFormat="1" x14ac:dyDescent="0.45"/>
    <row r="463" s="6" customFormat="1" x14ac:dyDescent="0.45"/>
    <row r="464" s="6" customFormat="1" x14ac:dyDescent="0.45"/>
    <row r="465" s="6" customFormat="1" x14ac:dyDescent="0.45"/>
    <row r="466" s="6" customFormat="1" x14ac:dyDescent="0.45"/>
    <row r="467" s="6" customFormat="1" x14ac:dyDescent="0.45"/>
    <row r="468" s="6" customFormat="1" x14ac:dyDescent="0.45"/>
    <row r="469" s="6" customFormat="1" x14ac:dyDescent="0.45"/>
    <row r="470" s="6" customFormat="1" x14ac:dyDescent="0.45"/>
    <row r="471" s="6" customFormat="1" x14ac:dyDescent="0.45"/>
    <row r="472" s="6" customFormat="1" x14ac:dyDescent="0.45"/>
    <row r="473" s="6" customFormat="1" x14ac:dyDescent="0.45"/>
    <row r="474" s="6" customFormat="1" x14ac:dyDescent="0.45"/>
    <row r="475" s="6" customFormat="1" x14ac:dyDescent="0.45"/>
    <row r="476" s="6" customFormat="1" x14ac:dyDescent="0.45"/>
    <row r="477" s="6" customFormat="1" x14ac:dyDescent="0.45"/>
    <row r="478" s="6" customFormat="1" x14ac:dyDescent="0.45"/>
    <row r="479" s="6" customFormat="1" x14ac:dyDescent="0.45"/>
    <row r="480" s="6" customFormat="1" x14ac:dyDescent="0.45"/>
    <row r="481" s="6" customFormat="1" x14ac:dyDescent="0.45"/>
    <row r="482" s="6" customFormat="1" x14ac:dyDescent="0.45"/>
    <row r="483" s="6" customFormat="1" x14ac:dyDescent="0.45"/>
    <row r="484" s="6" customFormat="1" x14ac:dyDescent="0.45"/>
    <row r="485" s="6" customFormat="1" x14ac:dyDescent="0.45"/>
    <row r="486" s="6" customFormat="1" x14ac:dyDescent="0.45"/>
    <row r="487" s="6" customFormat="1" x14ac:dyDescent="0.45"/>
    <row r="488" s="6" customFormat="1" x14ac:dyDescent="0.45"/>
    <row r="489" s="6" customFormat="1" x14ac:dyDescent="0.45"/>
    <row r="490" s="6" customFormat="1" x14ac:dyDescent="0.45"/>
    <row r="491" s="6" customFormat="1" x14ac:dyDescent="0.45"/>
    <row r="492" s="6" customFormat="1" x14ac:dyDescent="0.45"/>
    <row r="493" s="6" customFormat="1" x14ac:dyDescent="0.45"/>
    <row r="494" s="6" customFormat="1" x14ac:dyDescent="0.45"/>
    <row r="495" s="6" customFormat="1" x14ac:dyDescent="0.45"/>
    <row r="496" s="6" customFormat="1" x14ac:dyDescent="0.45"/>
    <row r="497" s="6" customFormat="1" x14ac:dyDescent="0.45"/>
    <row r="498" s="6" customFormat="1" x14ac:dyDescent="0.45"/>
    <row r="499" s="6" customFormat="1" x14ac:dyDescent="0.45"/>
    <row r="500" s="6" customFormat="1" x14ac:dyDescent="0.45"/>
    <row r="501" s="6" customFormat="1" x14ac:dyDescent="0.45"/>
    <row r="502" s="6" customFormat="1" x14ac:dyDescent="0.45"/>
    <row r="503" s="6" customFormat="1" x14ac:dyDescent="0.45"/>
    <row r="504" s="6" customFormat="1" x14ac:dyDescent="0.45"/>
    <row r="505" s="6" customFormat="1" x14ac:dyDescent="0.45"/>
    <row r="506" s="6" customFormat="1" x14ac:dyDescent="0.45"/>
    <row r="507" s="6" customFormat="1" x14ac:dyDescent="0.45"/>
    <row r="508" s="6" customFormat="1" x14ac:dyDescent="0.45"/>
    <row r="509" s="6" customFormat="1" x14ac:dyDescent="0.45"/>
    <row r="510" s="6" customFormat="1" x14ac:dyDescent="0.45"/>
    <row r="511" s="6" customFormat="1" x14ac:dyDescent="0.45"/>
    <row r="512" s="6" customFormat="1" x14ac:dyDescent="0.45"/>
    <row r="513" s="6" customFormat="1" x14ac:dyDescent="0.45"/>
    <row r="514" s="6" customFormat="1" x14ac:dyDescent="0.45"/>
    <row r="515" s="6" customFormat="1" x14ac:dyDescent="0.45"/>
    <row r="516" s="6" customFormat="1" x14ac:dyDescent="0.45"/>
    <row r="517" s="6" customFormat="1" x14ac:dyDescent="0.45"/>
    <row r="518" s="6" customFormat="1" x14ac:dyDescent="0.45"/>
    <row r="519" s="6" customFormat="1" x14ac:dyDescent="0.45"/>
    <row r="520" s="6" customFormat="1" x14ac:dyDescent="0.45"/>
    <row r="521" s="6" customFormat="1" x14ac:dyDescent="0.45"/>
    <row r="522" s="6" customFormat="1" x14ac:dyDescent="0.45"/>
    <row r="523" s="6" customFormat="1" x14ac:dyDescent="0.45"/>
    <row r="524" s="6" customFormat="1" x14ac:dyDescent="0.45"/>
    <row r="525" s="6" customFormat="1" x14ac:dyDescent="0.45"/>
    <row r="526" s="6" customFormat="1" x14ac:dyDescent="0.45"/>
    <row r="527" s="6" customFormat="1" x14ac:dyDescent="0.45"/>
    <row r="528" s="6" customFormat="1" x14ac:dyDescent="0.45"/>
    <row r="529" s="6" customFormat="1" x14ac:dyDescent="0.45"/>
    <row r="530" s="6" customFormat="1" x14ac:dyDescent="0.45"/>
    <row r="531" s="6" customFormat="1" x14ac:dyDescent="0.45"/>
    <row r="532" s="6" customFormat="1" x14ac:dyDescent="0.45"/>
    <row r="533" s="6" customFormat="1" x14ac:dyDescent="0.45"/>
    <row r="534" s="6" customFormat="1" x14ac:dyDescent="0.45"/>
    <row r="535" s="6" customFormat="1" x14ac:dyDescent="0.45"/>
    <row r="536" s="6" customFormat="1" x14ac:dyDescent="0.45"/>
    <row r="537" s="6" customFormat="1" x14ac:dyDescent="0.45"/>
    <row r="538" s="6" customFormat="1" x14ac:dyDescent="0.45"/>
    <row r="539" s="6" customFormat="1" x14ac:dyDescent="0.45"/>
    <row r="540" s="6" customFormat="1" x14ac:dyDescent="0.45"/>
    <row r="541" s="6" customFormat="1" x14ac:dyDescent="0.45"/>
    <row r="542" s="6" customFormat="1" x14ac:dyDescent="0.45"/>
    <row r="543" s="6" customFormat="1" x14ac:dyDescent="0.45"/>
    <row r="544" s="6" customFormat="1" x14ac:dyDescent="0.45"/>
    <row r="545" s="6" customFormat="1" x14ac:dyDescent="0.45"/>
    <row r="546" s="6" customFormat="1" x14ac:dyDescent="0.45"/>
    <row r="547" s="6" customFormat="1" x14ac:dyDescent="0.45"/>
    <row r="548" s="6" customFormat="1" x14ac:dyDescent="0.45"/>
    <row r="549" s="6" customFormat="1" x14ac:dyDescent="0.45"/>
    <row r="550" s="6" customFormat="1" x14ac:dyDescent="0.45"/>
    <row r="551" s="6" customFormat="1" x14ac:dyDescent="0.45"/>
    <row r="552" s="6" customFormat="1" x14ac:dyDescent="0.45"/>
    <row r="553" s="6" customFormat="1" x14ac:dyDescent="0.45"/>
    <row r="554" s="6" customFormat="1" x14ac:dyDescent="0.45"/>
    <row r="555" s="6" customFormat="1" x14ac:dyDescent="0.45"/>
    <row r="556" s="6" customFormat="1" x14ac:dyDescent="0.45"/>
    <row r="557" s="6" customFormat="1" x14ac:dyDescent="0.45"/>
    <row r="558" s="6" customFormat="1" x14ac:dyDescent="0.45"/>
    <row r="559" s="6" customFormat="1" x14ac:dyDescent="0.45"/>
    <row r="560" s="6" customFormat="1" x14ac:dyDescent="0.45"/>
    <row r="561" s="6" customFormat="1" x14ac:dyDescent="0.45"/>
    <row r="562" s="6" customFormat="1" x14ac:dyDescent="0.45"/>
    <row r="563" s="6" customFormat="1" x14ac:dyDescent="0.45"/>
    <row r="564" s="6" customFormat="1" x14ac:dyDescent="0.45"/>
    <row r="565" s="6" customFormat="1" x14ac:dyDescent="0.45"/>
    <row r="566" s="6" customFormat="1" x14ac:dyDescent="0.45"/>
    <row r="567" s="6" customFormat="1" x14ac:dyDescent="0.45"/>
    <row r="568" s="6" customFormat="1" x14ac:dyDescent="0.45"/>
    <row r="569" s="6" customFormat="1" x14ac:dyDescent="0.45"/>
    <row r="570" s="6" customFormat="1" x14ac:dyDescent="0.45"/>
    <row r="571" s="6" customFormat="1" x14ac:dyDescent="0.45"/>
    <row r="572" s="6" customFormat="1" x14ac:dyDescent="0.45"/>
    <row r="573" s="6" customFormat="1" x14ac:dyDescent="0.45"/>
    <row r="574" s="6" customFormat="1" x14ac:dyDescent="0.45"/>
    <row r="575" s="6" customFormat="1" x14ac:dyDescent="0.45"/>
    <row r="576" s="6" customFormat="1" x14ac:dyDescent="0.45"/>
    <row r="577" s="6" customFormat="1" x14ac:dyDescent="0.45"/>
    <row r="578" s="6" customFormat="1" x14ac:dyDescent="0.45"/>
    <row r="579" s="6" customFormat="1" x14ac:dyDescent="0.45"/>
    <row r="580" s="6" customFormat="1" x14ac:dyDescent="0.45"/>
    <row r="581" s="6" customFormat="1" x14ac:dyDescent="0.45"/>
    <row r="582" s="6" customFormat="1" x14ac:dyDescent="0.45"/>
    <row r="583" s="6" customFormat="1" x14ac:dyDescent="0.45"/>
    <row r="584" s="6" customFormat="1" x14ac:dyDescent="0.45"/>
    <row r="585" s="6" customFormat="1" x14ac:dyDescent="0.45"/>
    <row r="586" s="6" customFormat="1" x14ac:dyDescent="0.45"/>
    <row r="587" s="6" customFormat="1" x14ac:dyDescent="0.45"/>
    <row r="588" s="6" customFormat="1" x14ac:dyDescent="0.45"/>
    <row r="589" s="6" customFormat="1" x14ac:dyDescent="0.45"/>
    <row r="590" s="6" customFormat="1" x14ac:dyDescent="0.45"/>
    <row r="591" s="6" customFormat="1" x14ac:dyDescent="0.45"/>
    <row r="592" s="6" customFormat="1" x14ac:dyDescent="0.45"/>
    <row r="593" s="6" customFormat="1" x14ac:dyDescent="0.45"/>
    <row r="594" s="6" customFormat="1" x14ac:dyDescent="0.45"/>
    <row r="595" s="6" customFormat="1" x14ac:dyDescent="0.45"/>
    <row r="596" s="6" customFormat="1" x14ac:dyDescent="0.45"/>
    <row r="597" s="6" customFormat="1" x14ac:dyDescent="0.45"/>
    <row r="598" s="6" customFormat="1" x14ac:dyDescent="0.45"/>
    <row r="599" s="6" customFormat="1" x14ac:dyDescent="0.45"/>
    <row r="600" s="6" customFormat="1" x14ac:dyDescent="0.45"/>
    <row r="601" s="6" customFormat="1" x14ac:dyDescent="0.45"/>
    <row r="602" s="6" customFormat="1" x14ac:dyDescent="0.45"/>
    <row r="603" s="6" customFormat="1" x14ac:dyDescent="0.45"/>
    <row r="604" s="6" customFormat="1" x14ac:dyDescent="0.45"/>
    <row r="605" s="6" customFormat="1" x14ac:dyDescent="0.45"/>
    <row r="606" s="6" customFormat="1" x14ac:dyDescent="0.45"/>
    <row r="607" s="6" customFormat="1" x14ac:dyDescent="0.45"/>
    <row r="608" s="6" customFormat="1" x14ac:dyDescent="0.45"/>
    <row r="609" s="6" customFormat="1" x14ac:dyDescent="0.45"/>
    <row r="610" s="6" customFormat="1" x14ac:dyDescent="0.45"/>
    <row r="611" s="6" customFormat="1" x14ac:dyDescent="0.45"/>
    <row r="612" s="6" customFormat="1" x14ac:dyDescent="0.45"/>
    <row r="613" s="6" customFormat="1" x14ac:dyDescent="0.45"/>
    <row r="614" s="6" customFormat="1" x14ac:dyDescent="0.45"/>
    <row r="615" s="6" customFormat="1" x14ac:dyDescent="0.45"/>
    <row r="616" s="6" customFormat="1" x14ac:dyDescent="0.45"/>
    <row r="617" s="6" customFormat="1" x14ac:dyDescent="0.45"/>
    <row r="618" s="6" customFormat="1" x14ac:dyDescent="0.45"/>
    <row r="619" s="6" customFormat="1" x14ac:dyDescent="0.45"/>
    <row r="620" s="6" customFormat="1" x14ac:dyDescent="0.45"/>
    <row r="621" s="6" customFormat="1" x14ac:dyDescent="0.45"/>
    <row r="622" s="6" customFormat="1" x14ac:dyDescent="0.45"/>
    <row r="623" s="6" customFormat="1" x14ac:dyDescent="0.45"/>
    <row r="624" s="6" customFormat="1" x14ac:dyDescent="0.45"/>
    <row r="625" s="6" customFormat="1" x14ac:dyDescent="0.45"/>
    <row r="626" s="6" customFormat="1" x14ac:dyDescent="0.45"/>
    <row r="627" s="6" customFormat="1" x14ac:dyDescent="0.45"/>
    <row r="628" s="6" customFormat="1" x14ac:dyDescent="0.45"/>
    <row r="629" s="6" customFormat="1" x14ac:dyDescent="0.45"/>
    <row r="630" s="6" customFormat="1" x14ac:dyDescent="0.45"/>
    <row r="631" s="6" customFormat="1" x14ac:dyDescent="0.45"/>
    <row r="632" s="6" customFormat="1" x14ac:dyDescent="0.45"/>
    <row r="633" s="6" customFormat="1" x14ac:dyDescent="0.45"/>
    <row r="634" s="6" customFormat="1" x14ac:dyDescent="0.45"/>
    <row r="635" s="6" customFormat="1" x14ac:dyDescent="0.45"/>
    <row r="636" s="6" customFormat="1" x14ac:dyDescent="0.45"/>
    <row r="637" s="6" customFormat="1" x14ac:dyDescent="0.45"/>
    <row r="638" s="6" customFormat="1" x14ac:dyDescent="0.45"/>
    <row r="639" s="6" customFormat="1" x14ac:dyDescent="0.45"/>
    <row r="640" s="6" customFormat="1" x14ac:dyDescent="0.45"/>
    <row r="641" s="6" customFormat="1" x14ac:dyDescent="0.45"/>
    <row r="642" s="6" customFormat="1" x14ac:dyDescent="0.45"/>
    <row r="643" s="6" customFormat="1" x14ac:dyDescent="0.45"/>
    <row r="644" s="6" customFormat="1" x14ac:dyDescent="0.45"/>
    <row r="645" s="6" customFormat="1" x14ac:dyDescent="0.45"/>
    <row r="646" s="6" customFormat="1" x14ac:dyDescent="0.45"/>
    <row r="647" s="6" customFormat="1" x14ac:dyDescent="0.45"/>
    <row r="648" s="6" customFormat="1" x14ac:dyDescent="0.45"/>
    <row r="649" s="6" customFormat="1" x14ac:dyDescent="0.45"/>
    <row r="650" s="6" customFormat="1" x14ac:dyDescent="0.45"/>
    <row r="651" s="6" customFormat="1" x14ac:dyDescent="0.45"/>
    <row r="652" s="6" customFormat="1" x14ac:dyDescent="0.45"/>
    <row r="653" s="6" customFormat="1" x14ac:dyDescent="0.45"/>
    <row r="654" s="6" customFormat="1" x14ac:dyDescent="0.45"/>
    <row r="655" s="6" customFormat="1" x14ac:dyDescent="0.45"/>
    <row r="656" s="6" customFormat="1" x14ac:dyDescent="0.45"/>
    <row r="657" s="6" customFormat="1" x14ac:dyDescent="0.45"/>
    <row r="658" s="6" customFormat="1" x14ac:dyDescent="0.45"/>
    <row r="659" s="6" customFormat="1" x14ac:dyDescent="0.45"/>
    <row r="660" s="6" customFormat="1" x14ac:dyDescent="0.45"/>
    <row r="661" s="6" customFormat="1" x14ac:dyDescent="0.45"/>
    <row r="662" s="6" customFormat="1" x14ac:dyDescent="0.45"/>
    <row r="663" s="6" customFormat="1" x14ac:dyDescent="0.45"/>
    <row r="664" s="6" customFormat="1" x14ac:dyDescent="0.45"/>
    <row r="665" s="6" customFormat="1" x14ac:dyDescent="0.45"/>
    <row r="666" s="6" customFormat="1" x14ac:dyDescent="0.45"/>
    <row r="667" s="6" customFormat="1" x14ac:dyDescent="0.45"/>
    <row r="668" s="6" customFormat="1" x14ac:dyDescent="0.45"/>
    <row r="669" s="6" customFormat="1" x14ac:dyDescent="0.45"/>
    <row r="670" s="6" customFormat="1" x14ac:dyDescent="0.45"/>
    <row r="671" s="6" customFormat="1" x14ac:dyDescent="0.45"/>
    <row r="672" s="6" customFormat="1" x14ac:dyDescent="0.45"/>
    <row r="673" s="6" customFormat="1" x14ac:dyDescent="0.45"/>
    <row r="674" s="6" customFormat="1" x14ac:dyDescent="0.45"/>
    <row r="675" s="6" customFormat="1" x14ac:dyDescent="0.45"/>
    <row r="676" s="6" customFormat="1" x14ac:dyDescent="0.45"/>
    <row r="677" s="6" customFormat="1" x14ac:dyDescent="0.45"/>
    <row r="678" s="6" customFormat="1" x14ac:dyDescent="0.45"/>
    <row r="679" s="6" customFormat="1" x14ac:dyDescent="0.45"/>
    <row r="680" s="6" customFormat="1" x14ac:dyDescent="0.45"/>
    <row r="681" s="6" customFormat="1" x14ac:dyDescent="0.45"/>
    <row r="682" s="6" customFormat="1" x14ac:dyDescent="0.45"/>
    <row r="683" s="6" customFormat="1" x14ac:dyDescent="0.45"/>
    <row r="684" s="6" customFormat="1" x14ac:dyDescent="0.45"/>
    <row r="685" s="6" customFormat="1" x14ac:dyDescent="0.45"/>
    <row r="686" s="6" customFormat="1" x14ac:dyDescent="0.45"/>
    <row r="687" s="6" customFormat="1" x14ac:dyDescent="0.45"/>
    <row r="688" s="6" customFormat="1" x14ac:dyDescent="0.45"/>
    <row r="689" s="6" customFormat="1" x14ac:dyDescent="0.45"/>
    <row r="690" s="6" customFormat="1" x14ac:dyDescent="0.45"/>
    <row r="691" s="6" customFormat="1" x14ac:dyDescent="0.45"/>
    <row r="692" s="6" customFormat="1" x14ac:dyDescent="0.45"/>
    <row r="693" s="6" customFormat="1" x14ac:dyDescent="0.45"/>
    <row r="694" s="6" customFormat="1" x14ac:dyDescent="0.45"/>
    <row r="695" s="6" customFormat="1" x14ac:dyDescent="0.45"/>
    <row r="696" s="6" customFormat="1" x14ac:dyDescent="0.45"/>
    <row r="697" s="6" customFormat="1" x14ac:dyDescent="0.45"/>
    <row r="698" s="6" customFormat="1" x14ac:dyDescent="0.45"/>
    <row r="699" s="6" customFormat="1" x14ac:dyDescent="0.45"/>
    <row r="700" s="6" customFormat="1" x14ac:dyDescent="0.45"/>
    <row r="701" s="6" customFormat="1" x14ac:dyDescent="0.45"/>
    <row r="702" s="6" customFormat="1" x14ac:dyDescent="0.45"/>
    <row r="703" s="6" customFormat="1" x14ac:dyDescent="0.45"/>
    <row r="704" s="6" customFormat="1" x14ac:dyDescent="0.45"/>
    <row r="705" s="6" customFormat="1" x14ac:dyDescent="0.45"/>
    <row r="706" s="6" customFormat="1" x14ac:dyDescent="0.45"/>
    <row r="707" s="6" customFormat="1" x14ac:dyDescent="0.45"/>
    <row r="708" s="6" customFormat="1" x14ac:dyDescent="0.45"/>
    <row r="709" s="6" customFormat="1" x14ac:dyDescent="0.45"/>
    <row r="710" s="6" customFormat="1" x14ac:dyDescent="0.45"/>
    <row r="711" s="6" customFormat="1" x14ac:dyDescent="0.45"/>
    <row r="712" s="6" customFormat="1" x14ac:dyDescent="0.45"/>
    <row r="713" s="6" customFormat="1" x14ac:dyDescent="0.45"/>
    <row r="714" s="6" customFormat="1" x14ac:dyDescent="0.45"/>
    <row r="715" s="6" customFormat="1" x14ac:dyDescent="0.45"/>
    <row r="716" s="6" customFormat="1" x14ac:dyDescent="0.45"/>
    <row r="717" s="6" customFormat="1" x14ac:dyDescent="0.45"/>
    <row r="718" s="6" customFormat="1" x14ac:dyDescent="0.45"/>
    <row r="719" s="6" customFormat="1" x14ac:dyDescent="0.45"/>
    <row r="720" s="6" customFormat="1" x14ac:dyDescent="0.45"/>
    <row r="721" s="6" customFormat="1" x14ac:dyDescent="0.45"/>
    <row r="722" s="6" customFormat="1" x14ac:dyDescent="0.45"/>
    <row r="723" s="6" customFormat="1" x14ac:dyDescent="0.45"/>
    <row r="724" s="6" customFormat="1" x14ac:dyDescent="0.45"/>
    <row r="725" s="6" customFormat="1" x14ac:dyDescent="0.45"/>
    <row r="726" s="6" customFormat="1" x14ac:dyDescent="0.45"/>
    <row r="727" s="6" customFormat="1" x14ac:dyDescent="0.45"/>
    <row r="728" s="6" customFormat="1" x14ac:dyDescent="0.45"/>
    <row r="729" s="6" customFormat="1" x14ac:dyDescent="0.45"/>
    <row r="730" s="6" customFormat="1" x14ac:dyDescent="0.45"/>
    <row r="731" s="6" customFormat="1" x14ac:dyDescent="0.45"/>
    <row r="732" s="6" customFormat="1" x14ac:dyDescent="0.45"/>
    <row r="733" s="6" customFormat="1" x14ac:dyDescent="0.45"/>
    <row r="734" s="6" customFormat="1" x14ac:dyDescent="0.45"/>
    <row r="735" s="6" customFormat="1" x14ac:dyDescent="0.45"/>
    <row r="736" s="6" customFormat="1" x14ac:dyDescent="0.45"/>
    <row r="737" s="6" customFormat="1" x14ac:dyDescent="0.45"/>
    <row r="738" s="6" customFormat="1" x14ac:dyDescent="0.45"/>
    <row r="739" s="6" customFormat="1" x14ac:dyDescent="0.45"/>
    <row r="740" s="6" customFormat="1" x14ac:dyDescent="0.45"/>
    <row r="741" s="6" customFormat="1" x14ac:dyDescent="0.45"/>
    <row r="742" s="6" customFormat="1" x14ac:dyDescent="0.45"/>
    <row r="743" s="6" customFormat="1" x14ac:dyDescent="0.45"/>
    <row r="744" s="6" customFormat="1" x14ac:dyDescent="0.45"/>
    <row r="745" s="6" customFormat="1" x14ac:dyDescent="0.45"/>
    <row r="746" s="6" customFormat="1" x14ac:dyDescent="0.45"/>
    <row r="747" s="6" customFormat="1" x14ac:dyDescent="0.45"/>
    <row r="748" s="6" customFormat="1" x14ac:dyDescent="0.45"/>
    <row r="749" s="6" customFormat="1" x14ac:dyDescent="0.45"/>
    <row r="750" s="6" customFormat="1" x14ac:dyDescent="0.45"/>
    <row r="751" s="6" customFormat="1" x14ac:dyDescent="0.45"/>
    <row r="752" s="6" customFormat="1" x14ac:dyDescent="0.45"/>
    <row r="753" s="6" customFormat="1" x14ac:dyDescent="0.45"/>
    <row r="754" s="6" customFormat="1" x14ac:dyDescent="0.45"/>
    <row r="755" s="6" customFormat="1" x14ac:dyDescent="0.45"/>
    <row r="756" s="6" customFormat="1" x14ac:dyDescent="0.45"/>
    <row r="757" s="6" customFormat="1" x14ac:dyDescent="0.45"/>
    <row r="758" s="6" customFormat="1" x14ac:dyDescent="0.45"/>
    <row r="759" s="6" customFormat="1" x14ac:dyDescent="0.45"/>
    <row r="760" s="6" customFormat="1" x14ac:dyDescent="0.45"/>
    <row r="761" s="6" customFormat="1" x14ac:dyDescent="0.45"/>
    <row r="762" s="6" customFormat="1" x14ac:dyDescent="0.45"/>
    <row r="763" s="6" customFormat="1" x14ac:dyDescent="0.45"/>
    <row r="764" s="6" customFormat="1" x14ac:dyDescent="0.45"/>
    <row r="765" s="6" customFormat="1" x14ac:dyDescent="0.45"/>
    <row r="766" s="6" customFormat="1" x14ac:dyDescent="0.45"/>
    <row r="767" s="6" customFormat="1" x14ac:dyDescent="0.45"/>
    <row r="768" s="6" customFormat="1" x14ac:dyDescent="0.45"/>
    <row r="769" s="6" customFormat="1" x14ac:dyDescent="0.45"/>
    <row r="770" s="6" customFormat="1" x14ac:dyDescent="0.45"/>
    <row r="771" s="6" customFormat="1" x14ac:dyDescent="0.45"/>
    <row r="772" s="6" customFormat="1" x14ac:dyDescent="0.45"/>
    <row r="773" s="6" customFormat="1" x14ac:dyDescent="0.45"/>
    <row r="774" s="6" customFormat="1" x14ac:dyDescent="0.45"/>
    <row r="775" s="6" customFormat="1" x14ac:dyDescent="0.45"/>
    <row r="776" s="6" customFormat="1" x14ac:dyDescent="0.45"/>
    <row r="777" s="6" customFormat="1" x14ac:dyDescent="0.45"/>
    <row r="778" s="6" customFormat="1" x14ac:dyDescent="0.45"/>
    <row r="779" s="6" customFormat="1" x14ac:dyDescent="0.45"/>
    <row r="780" s="6" customFormat="1" x14ac:dyDescent="0.45"/>
    <row r="781" s="6" customFormat="1" x14ac:dyDescent="0.45"/>
    <row r="782" s="6" customFormat="1" x14ac:dyDescent="0.45"/>
    <row r="783" s="6" customFormat="1" x14ac:dyDescent="0.45"/>
    <row r="784" s="6" customFormat="1" x14ac:dyDescent="0.45"/>
    <row r="785" s="6" customFormat="1" x14ac:dyDescent="0.45"/>
    <row r="786" s="6" customFormat="1" x14ac:dyDescent="0.45"/>
    <row r="787" s="6" customFormat="1" x14ac:dyDescent="0.45"/>
    <row r="788" s="6" customFormat="1" x14ac:dyDescent="0.45"/>
    <row r="789" s="6" customFormat="1" x14ac:dyDescent="0.45"/>
    <row r="790" s="6" customFormat="1" x14ac:dyDescent="0.45"/>
    <row r="791" s="6" customFormat="1" x14ac:dyDescent="0.45"/>
  </sheetData>
  <mergeCells count="8">
    <mergeCell ref="B59:D59"/>
    <mergeCell ref="B31:D31"/>
    <mergeCell ref="B2:D2"/>
    <mergeCell ref="B16:D16"/>
    <mergeCell ref="B22:D22"/>
    <mergeCell ref="B41:D41"/>
    <mergeCell ref="B49:D49"/>
    <mergeCell ref="B3:D3"/>
  </mergeCells>
  <conditionalFormatting sqref="B59:B60">
    <cfRule type="cellIs" dxfId="9" priority="3" operator="equal">
      <formula>"Warm. Check if each extra thing has a purpose."</formula>
    </cfRule>
  </conditionalFormatting>
  <conditionalFormatting sqref="B59:D59">
    <cfRule type="cellIs" dxfId="8" priority="1" operator="equal">
      <formula>"Spicy. Logic might be in the penalty box — time to regroup."</formula>
    </cfRule>
    <cfRule type="cellIs" dxfId="7" priority="2" operator="equal">
      <formula>"Chill. You're choosing, not chasing"</formula>
    </cfRule>
  </conditionalFormatting>
  <conditionalFormatting sqref="D57">
    <cfRule type="expression" dxfId="6" priority="25" stopIfTrue="1">
      <formula>$D57&lt;=1</formula>
    </cfRule>
    <cfRule type="expression" dxfId="5" priority="26" stopIfTrue="1">
      <formula>AND($D57&gt;=2,$D57&lt;=3)</formula>
    </cfRule>
    <cfRule type="expression" dxfId="4" priority="27" stopIfTrue="1">
      <formula>$D57&gt;=4</formula>
    </cfRule>
  </conditionalFormatting>
  <conditionalFormatting sqref="E57:E63">
    <cfRule type="expression" dxfId="3" priority="31">
      <formula>$D$57&gt;=1</formula>
    </cfRule>
  </conditionalFormatting>
  <conditionalFormatting sqref="F57:F58">
    <cfRule type="expression" dxfId="2" priority="32">
      <formula>$D$57&gt;=2</formula>
    </cfRule>
  </conditionalFormatting>
  <conditionalFormatting sqref="G57:G58">
    <cfRule type="expression" dxfId="1" priority="33">
      <formula>$D$57&gt;=3</formula>
    </cfRule>
  </conditionalFormatting>
  <conditionalFormatting sqref="H57:H58">
    <cfRule type="expression" dxfId="0" priority="34">
      <formula>$D$57&gt;=4</formula>
    </cfRule>
  </conditionalFormatting>
  <dataValidations count="3">
    <dataValidation type="list" showInputMessage="1" showErrorMessage="1" sqref="C13" xr:uid="{00000000-0002-0000-0100-000000000000}">
      <formula1>"AAA,AA,A,House,YHL/NWHL,Learn to Play"</formula1>
    </dataValidation>
    <dataValidation type="list" showDropDown="1" showInputMessage="1" showErrorMessage="1" sqref="C13" xr:uid="{00000000-0002-0000-0100-000001000000}">
      <formula1>"Use My Numbers,Lock to Typical"</formula1>
    </dataValidation>
    <dataValidation type="list" showDropDown="1" showInputMessage="1" showErrorMessage="1" sqref="C13" xr:uid="{00000000-0002-0000-0100-000002000000}">
      <formula1>"AAA,AA,A,House,YHL/NWHL,Learn to Play"</formula1>
    </dataValidation>
  </dataValidations>
  <printOptions horizontalCentered="1" verticalCentered="1"/>
  <pageMargins left="0.75" right="0.75" top="1" bottom="1" header="0.5" footer="0.5"/>
  <pageSetup scale="61" orientation="portrait" r:id="rId1"/>
  <colBreaks count="1" manualBreakCount="1">
    <brk id="5" max="1048575" man="1"/>
  </colBreaks>
  <ignoredErrors>
    <ignoredError sqref="D5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0"/>
  <sheetViews>
    <sheetView workbookViewId="0">
      <selection activeCell="A14" sqref="A14"/>
    </sheetView>
  </sheetViews>
  <sheetFormatPr defaultRowHeight="14.5" x14ac:dyDescent="0.35"/>
  <cols>
    <col min="1" max="1" width="16.26953125" customWidth="1"/>
    <col min="2" max="2" width="10.1796875" bestFit="1" customWidth="1"/>
    <col min="4" max="4" width="11.26953125" bestFit="1" customWidth="1"/>
    <col min="5" max="5" width="7.6328125" bestFit="1" customWidth="1"/>
    <col min="6" max="6" width="11.54296875" bestFit="1" customWidth="1"/>
    <col min="7" max="7" width="8.26953125" bestFit="1" customWidth="1"/>
    <col min="8" max="8" width="10.08984375" bestFit="1" customWidth="1"/>
    <col min="9" max="9" width="10.36328125" bestFit="1" customWidth="1"/>
    <col min="10" max="10" width="11.26953125" bestFit="1" customWidth="1"/>
    <col min="11" max="11" width="11.81640625" bestFit="1" customWidth="1"/>
    <col min="12" max="12" width="12.90625" bestFit="1" customWidth="1"/>
    <col min="13" max="13" width="13.7265625" bestFit="1" customWidth="1"/>
    <col min="14" max="14" width="14.7265625" bestFit="1" customWidth="1"/>
    <col min="15" max="15" width="11.26953125" bestFit="1" customWidth="1"/>
    <col min="16" max="16" width="11.453125" bestFit="1" customWidth="1"/>
    <col min="17" max="17" width="12.54296875" bestFit="1" customWidth="1"/>
    <col min="18" max="18" width="6.90625" bestFit="1" customWidth="1"/>
    <col min="19" max="19" width="10.453125" bestFit="1" customWidth="1"/>
    <col min="20" max="20" width="14.1796875" bestFit="1" customWidth="1"/>
    <col min="21" max="21" width="11" bestFit="1" customWidth="1"/>
    <col min="22" max="22" width="13.90625" bestFit="1" customWidth="1"/>
    <col min="23" max="23" width="9.08984375" bestFit="1" customWidth="1"/>
    <col min="24" max="24" width="9.54296875" bestFit="1" customWidth="1"/>
    <col min="25" max="26" width="14.26953125" bestFit="1" customWidth="1"/>
    <col min="27" max="27" width="11.54296875" bestFit="1" customWidth="1"/>
  </cols>
  <sheetData>
    <row r="1" spans="1:27" x14ac:dyDescent="0.35">
      <c r="A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3" t="s">
        <v>58</v>
      </c>
      <c r="P1" s="3" t="s">
        <v>59</v>
      </c>
      <c r="Q1" s="3" t="s">
        <v>60</v>
      </c>
      <c r="R1" s="3" t="s">
        <v>61</v>
      </c>
      <c r="S1" s="3" t="s">
        <v>62</v>
      </c>
      <c r="T1" s="3" t="s">
        <v>63</v>
      </c>
      <c r="U1" s="3" t="s">
        <v>64</v>
      </c>
      <c r="V1" s="3" t="s">
        <v>65</v>
      </c>
      <c r="W1" s="4" t="s">
        <v>66</v>
      </c>
      <c r="X1" s="4" t="s">
        <v>67</v>
      </c>
      <c r="Y1" s="4" t="s">
        <v>68</v>
      </c>
      <c r="Z1" s="4" t="s">
        <v>69</v>
      </c>
      <c r="AA1" s="4" t="s">
        <v>70</v>
      </c>
    </row>
    <row r="2" spans="1:27" x14ac:dyDescent="0.35">
      <c r="A2" t="s">
        <v>71</v>
      </c>
      <c r="B2">
        <v>8500</v>
      </c>
      <c r="C2">
        <v>600</v>
      </c>
      <c r="D2">
        <v>600</v>
      </c>
      <c r="E2">
        <v>600</v>
      </c>
      <c r="F2">
        <v>7</v>
      </c>
      <c r="G2">
        <v>24</v>
      </c>
      <c r="H2">
        <v>120</v>
      </c>
      <c r="I2">
        <v>8</v>
      </c>
      <c r="J2">
        <v>200</v>
      </c>
      <c r="K2">
        <v>2</v>
      </c>
      <c r="L2">
        <v>700</v>
      </c>
      <c r="M2">
        <v>8</v>
      </c>
      <c r="N2">
        <v>120</v>
      </c>
      <c r="O2">
        <v>8</v>
      </c>
      <c r="P2">
        <v>3</v>
      </c>
      <c r="Q2">
        <v>200</v>
      </c>
      <c r="R2">
        <v>3</v>
      </c>
      <c r="S2">
        <v>55</v>
      </c>
      <c r="T2">
        <v>180</v>
      </c>
      <c r="U2">
        <v>2</v>
      </c>
      <c r="V2">
        <v>450</v>
      </c>
      <c r="W2">
        <v>3</v>
      </c>
      <c r="X2">
        <v>300</v>
      </c>
      <c r="Y2">
        <v>800</v>
      </c>
      <c r="Z2">
        <v>60</v>
      </c>
      <c r="AA2">
        <v>10</v>
      </c>
    </row>
    <row r="3" spans="1:27" x14ac:dyDescent="0.35">
      <c r="A3" t="s">
        <v>5</v>
      </c>
      <c r="B3">
        <v>5500</v>
      </c>
      <c r="C3">
        <v>400</v>
      </c>
      <c r="D3">
        <v>400</v>
      </c>
      <c r="E3">
        <v>0</v>
      </c>
      <c r="F3">
        <v>5</v>
      </c>
      <c r="G3">
        <v>12</v>
      </c>
      <c r="H3">
        <v>80</v>
      </c>
      <c r="I3">
        <v>4</v>
      </c>
      <c r="J3">
        <v>150</v>
      </c>
      <c r="K3">
        <v>1</v>
      </c>
      <c r="L3">
        <v>500</v>
      </c>
      <c r="M3">
        <v>6</v>
      </c>
      <c r="N3">
        <v>80</v>
      </c>
      <c r="O3">
        <v>6</v>
      </c>
      <c r="P3">
        <v>2</v>
      </c>
      <c r="Q3">
        <v>170</v>
      </c>
      <c r="R3">
        <v>3</v>
      </c>
      <c r="S3">
        <v>45</v>
      </c>
      <c r="T3">
        <v>140</v>
      </c>
      <c r="U3">
        <v>0</v>
      </c>
      <c r="V3">
        <v>0</v>
      </c>
      <c r="W3">
        <v>2</v>
      </c>
      <c r="X3">
        <v>220</v>
      </c>
      <c r="Y3">
        <v>400</v>
      </c>
      <c r="Z3">
        <v>30</v>
      </c>
      <c r="AA3">
        <v>8</v>
      </c>
    </row>
    <row r="4" spans="1:27" x14ac:dyDescent="0.35">
      <c r="A4" t="s">
        <v>72</v>
      </c>
      <c r="B4">
        <v>2500</v>
      </c>
      <c r="C4">
        <v>300</v>
      </c>
      <c r="D4">
        <v>300</v>
      </c>
      <c r="E4">
        <v>0</v>
      </c>
      <c r="F4">
        <v>4</v>
      </c>
      <c r="G4">
        <v>6</v>
      </c>
      <c r="H4">
        <v>70</v>
      </c>
      <c r="I4">
        <v>2</v>
      </c>
      <c r="J4">
        <v>120</v>
      </c>
      <c r="K4">
        <v>0</v>
      </c>
      <c r="L4">
        <v>0</v>
      </c>
      <c r="M4">
        <v>4</v>
      </c>
      <c r="N4">
        <v>50</v>
      </c>
      <c r="O4">
        <v>4</v>
      </c>
      <c r="P4">
        <v>2</v>
      </c>
      <c r="Q4">
        <v>150</v>
      </c>
      <c r="R4">
        <v>3</v>
      </c>
      <c r="S4">
        <v>40</v>
      </c>
      <c r="T4">
        <v>120</v>
      </c>
      <c r="U4">
        <v>0</v>
      </c>
      <c r="V4">
        <v>0</v>
      </c>
      <c r="W4">
        <v>1</v>
      </c>
      <c r="X4">
        <v>200</v>
      </c>
      <c r="Y4">
        <v>200</v>
      </c>
      <c r="Z4">
        <v>0</v>
      </c>
      <c r="AA4">
        <v>0</v>
      </c>
    </row>
    <row r="5" spans="1:27" x14ac:dyDescent="0.35">
      <c r="A5" t="s">
        <v>73</v>
      </c>
      <c r="B5">
        <v>1000</v>
      </c>
      <c r="C5">
        <v>300</v>
      </c>
      <c r="D5">
        <v>250</v>
      </c>
      <c r="E5">
        <v>0</v>
      </c>
      <c r="F5">
        <v>3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3</v>
      </c>
      <c r="N5">
        <v>30</v>
      </c>
      <c r="O5">
        <v>2</v>
      </c>
      <c r="P5">
        <v>0</v>
      </c>
      <c r="Q5">
        <v>0</v>
      </c>
      <c r="R5">
        <v>2</v>
      </c>
      <c r="S5">
        <v>20</v>
      </c>
      <c r="T5">
        <v>50</v>
      </c>
      <c r="U5">
        <v>0</v>
      </c>
      <c r="V5">
        <v>0</v>
      </c>
      <c r="W5">
        <v>1</v>
      </c>
      <c r="X5">
        <v>150</v>
      </c>
      <c r="Y5">
        <v>0</v>
      </c>
      <c r="Z5">
        <v>0</v>
      </c>
      <c r="AA5">
        <v>0</v>
      </c>
    </row>
    <row r="6" spans="1:27" x14ac:dyDescent="0.35">
      <c r="A6" t="s">
        <v>74</v>
      </c>
      <c r="B6">
        <v>2000</v>
      </c>
      <c r="C6">
        <v>400</v>
      </c>
      <c r="D6">
        <v>350</v>
      </c>
      <c r="E6">
        <v>0</v>
      </c>
      <c r="F6">
        <v>4</v>
      </c>
      <c r="G6">
        <v>4</v>
      </c>
      <c r="H6">
        <v>75</v>
      </c>
      <c r="I6">
        <v>2</v>
      </c>
      <c r="J6">
        <v>120</v>
      </c>
      <c r="K6">
        <v>0</v>
      </c>
      <c r="L6">
        <v>0</v>
      </c>
      <c r="M6">
        <v>4</v>
      </c>
      <c r="N6">
        <v>50</v>
      </c>
      <c r="O6">
        <v>3</v>
      </c>
      <c r="P6">
        <v>2</v>
      </c>
      <c r="Q6">
        <v>160</v>
      </c>
      <c r="R6">
        <v>3</v>
      </c>
      <c r="S6">
        <v>35</v>
      </c>
      <c r="T6">
        <v>120</v>
      </c>
      <c r="U6">
        <v>0</v>
      </c>
      <c r="V6">
        <v>0</v>
      </c>
      <c r="W6">
        <v>1</v>
      </c>
      <c r="X6">
        <v>200</v>
      </c>
      <c r="Y6">
        <v>200</v>
      </c>
      <c r="Z6">
        <v>0</v>
      </c>
      <c r="AA6">
        <v>0</v>
      </c>
    </row>
    <row r="7" spans="1:27" x14ac:dyDescent="0.35">
      <c r="A7" t="s">
        <v>75</v>
      </c>
      <c r="B7">
        <v>400</v>
      </c>
      <c r="C7">
        <v>200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2</v>
      </c>
      <c r="S7">
        <v>10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60" spans="26:26" x14ac:dyDescent="0.35">
      <c r="Z60" t="s">
        <v>76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defa4170-0d19-0005-0001-bc88714345d2}" enabled="1" method="Standard" siteId="{8e8f0aa3-d081-4ed4-9250-0b489a4c8b6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FOMO Calculator</vt:lpstr>
      <vt:lpstr>SCENARIOS</vt:lpstr>
      <vt:lpstr>'FOMO Calculator'!Print_Area</vt:lpstr>
      <vt:lpstr>YourNumbers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Steve Olczyk</cp:lastModifiedBy>
  <cp:lastPrinted>2025-10-10T02:33:30Z</cp:lastPrinted>
  <dcterms:created xsi:type="dcterms:W3CDTF">2025-10-08T15:52:05Z</dcterms:created>
  <dcterms:modified xsi:type="dcterms:W3CDTF">2025-10-15T17:30:10Z</dcterms:modified>
</cp:coreProperties>
</file>